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Weizenmischbrot\"/>
    </mc:Choice>
  </mc:AlternateContent>
  <bookViews>
    <workbookView xWindow="22470"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M19" i="2" l="1"/>
  <c r="M20" i="2"/>
  <c r="M16" i="2"/>
  <c r="M15" i="2"/>
  <c r="M14" i="2"/>
  <c r="M12" i="2" l="1"/>
  <c r="M17" i="2"/>
  <c r="J57" i="2"/>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7" i="2"/>
  <c r="J86" i="2"/>
  <c r="J85" i="2"/>
  <c r="J84" i="2"/>
  <c r="J120" i="2"/>
  <c r="J119" i="2" s="1"/>
  <c r="X12" i="2"/>
  <c r="X13" i="2"/>
  <c r="X14" i="2"/>
  <c r="X15" i="2"/>
  <c r="X16" i="2"/>
  <c r="X17" i="2"/>
  <c r="X18" i="2"/>
  <c r="X20" i="2"/>
  <c r="X21" i="2"/>
  <c r="X23" i="2"/>
  <c r="X24" i="2"/>
  <c r="X26" i="2"/>
  <c r="X25" i="2"/>
  <c r="X27" i="2"/>
  <c r="X19" i="2"/>
  <c r="X29" i="2"/>
  <c r="X28" i="2"/>
  <c r="X30" i="2"/>
  <c r="X31" i="2"/>
  <c r="X32" i="2"/>
  <c r="X33" i="2"/>
  <c r="X34" i="2"/>
  <c r="X35" i="2"/>
  <c r="X36" i="2"/>
  <c r="X37" i="2"/>
  <c r="X38" i="2"/>
  <c r="X39" i="2"/>
  <c r="X40" i="2"/>
  <c r="X41" i="2"/>
  <c r="X42" i="2"/>
  <c r="X43" i="2"/>
  <c r="X22" i="2"/>
  <c r="C24" i="2"/>
  <c r="D24" i="2"/>
  <c r="C26" i="2"/>
  <c r="D26" i="2"/>
  <c r="C25" i="2"/>
  <c r="D25" i="2"/>
  <c r="C27" i="2"/>
  <c r="D27" i="2"/>
  <c r="C22" i="2"/>
  <c r="D22" i="2"/>
  <c r="C19" i="2"/>
  <c r="D19" i="2"/>
  <c r="C29" i="2"/>
  <c r="D29" i="2"/>
  <c r="C28" i="2"/>
  <c r="D28"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20" i="2"/>
  <c r="D20" i="2"/>
  <c r="C21" i="2"/>
  <c r="D21" i="2"/>
  <c r="E47" i="2"/>
  <c r="O46" i="2"/>
  <c r="F47" i="2"/>
  <c r="G47" i="2"/>
  <c r="C23" i="2"/>
  <c r="B29" i="2"/>
  <c r="B28" i="2"/>
  <c r="B30" i="2"/>
  <c r="B31" i="2"/>
  <c r="B32" i="2"/>
  <c r="B33" i="2"/>
  <c r="B34" i="2"/>
  <c r="B35" i="2"/>
  <c r="B36" i="2"/>
  <c r="B37" i="2"/>
  <c r="B38" i="2"/>
  <c r="B39" i="2"/>
  <c r="B40" i="2"/>
  <c r="B41" i="2"/>
  <c r="B42" i="2"/>
  <c r="B43" i="2"/>
  <c r="B12" i="2"/>
  <c r="B13" i="2"/>
  <c r="B14" i="2"/>
  <c r="B15" i="2"/>
  <c r="B16" i="2"/>
  <c r="B17" i="2"/>
  <c r="B18" i="2"/>
  <c r="B20" i="2"/>
  <c r="B21" i="2"/>
  <c r="B23" i="2"/>
  <c r="B24" i="2"/>
  <c r="B26" i="2"/>
  <c r="B25" i="2"/>
  <c r="B27" i="2"/>
  <c r="B22" i="2"/>
  <c r="B19"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20" i="2"/>
  <c r="D23" i="2"/>
  <c r="J23" i="2"/>
  <c r="J24" i="2"/>
  <c r="J26" i="2"/>
  <c r="J25" i="2"/>
  <c r="J27" i="2"/>
  <c r="J30" i="2"/>
  <c r="J31" i="2"/>
  <c r="J32" i="2"/>
  <c r="J33" i="2"/>
  <c r="J34" i="2"/>
  <c r="J35" i="2"/>
  <c r="J22" i="2"/>
  <c r="J36" i="2"/>
  <c r="J37" i="2"/>
  <c r="J21" i="2"/>
  <c r="J19" i="2"/>
  <c r="J29" i="2"/>
  <c r="J28" i="2"/>
  <c r="J38" i="2"/>
  <c r="J39" i="2"/>
  <c r="J40" i="2"/>
  <c r="J41" i="2"/>
  <c r="J42" i="2"/>
  <c r="J43" i="2"/>
  <c r="J62" i="2"/>
  <c r="J67" i="2"/>
  <c r="J71" i="2"/>
  <c r="J70" i="2"/>
  <c r="J12" i="2"/>
  <c r="B10" i="2"/>
  <c r="J64" i="2" l="1"/>
  <c r="J68" i="2" s="1"/>
  <c r="J89" i="2"/>
  <c r="J93" i="2" s="1"/>
  <c r="E22" i="2"/>
  <c r="J104" i="2"/>
  <c r="J109" i="2" s="1"/>
  <c r="J73" i="2"/>
  <c r="J77" i="2" s="1"/>
  <c r="F24" i="2"/>
  <c r="F12" i="2"/>
  <c r="F39" i="2"/>
  <c r="G14" i="2"/>
  <c r="E42" i="2"/>
  <c r="F26" i="2"/>
  <c r="G36" i="2"/>
  <c r="E34" i="2"/>
  <c r="G29" i="2"/>
  <c r="F17" i="2"/>
  <c r="E33" i="2"/>
  <c r="F31" i="2"/>
  <c r="E21" i="2"/>
  <c r="J94" i="2"/>
  <c r="J99" i="2" s="1"/>
  <c r="J83" i="2"/>
  <c r="J88" i="2" s="1"/>
  <c r="J100" i="2"/>
  <c r="J103" i="2" s="1"/>
  <c r="J113" i="2"/>
  <c r="J118" i="2" s="1"/>
  <c r="J78" i="2"/>
  <c r="J82" i="2" s="1"/>
  <c r="X46" i="2"/>
  <c r="C46" i="2" s="1"/>
  <c r="G46" i="2" s="1"/>
  <c r="J69" i="2"/>
  <c r="J72" i="2" s="1"/>
  <c r="E13" i="2"/>
  <c r="G42" i="2"/>
  <c r="E40" i="2"/>
  <c r="F37" i="2"/>
  <c r="G34" i="2"/>
  <c r="E32" i="2"/>
  <c r="F28" i="2"/>
  <c r="G22" i="2"/>
  <c r="E25" i="2"/>
  <c r="G21" i="2"/>
  <c r="E18" i="2"/>
  <c r="F15" i="2"/>
  <c r="G12" i="2"/>
  <c r="G19" i="2"/>
  <c r="F42" i="2"/>
  <c r="G39" i="2"/>
  <c r="E37" i="2"/>
  <c r="F34" i="2"/>
  <c r="G31" i="2"/>
  <c r="E28" i="2"/>
  <c r="F22" i="2"/>
  <c r="G26" i="2"/>
  <c r="F21" i="2"/>
  <c r="G17" i="2"/>
  <c r="E15" i="2"/>
  <c r="G41" i="2"/>
  <c r="E39" i="2"/>
  <c r="F36" i="2"/>
  <c r="G33" i="2"/>
  <c r="E31" i="2"/>
  <c r="F29" i="2"/>
  <c r="G27" i="2"/>
  <c r="E26" i="2"/>
  <c r="G20" i="2"/>
  <c r="E17" i="2"/>
  <c r="F14" i="2"/>
  <c r="G24" i="2"/>
  <c r="E24" i="2"/>
  <c r="F41" i="2"/>
  <c r="G38" i="2"/>
  <c r="E36" i="2"/>
  <c r="F33" i="2"/>
  <c r="G30" i="2"/>
  <c r="E29" i="2"/>
  <c r="F27" i="2"/>
  <c r="G23" i="2"/>
  <c r="F20" i="2"/>
  <c r="G16" i="2"/>
  <c r="E14" i="2"/>
  <c r="E12" i="2"/>
  <c r="F43" i="2"/>
  <c r="G40" i="2"/>
  <c r="E38" i="2"/>
  <c r="F35" i="2"/>
  <c r="G32" i="2"/>
  <c r="E30" i="2"/>
  <c r="F19" i="2"/>
  <c r="G25" i="2"/>
  <c r="E23" i="2"/>
  <c r="G18" i="2"/>
  <c r="E16" i="2"/>
  <c r="F13" i="2"/>
  <c r="G43" i="2"/>
  <c r="E41" i="2"/>
  <c r="F38" i="2"/>
  <c r="G35" i="2"/>
  <c r="F30" i="2"/>
  <c r="E27" i="2"/>
  <c r="F23" i="2"/>
  <c r="E20" i="2"/>
  <c r="F16" i="2"/>
  <c r="G13" i="2"/>
  <c r="E43" i="2"/>
  <c r="F40" i="2"/>
  <c r="G37" i="2"/>
  <c r="E35" i="2"/>
  <c r="F32" i="2"/>
  <c r="G28" i="2"/>
  <c r="E19" i="2"/>
  <c r="F25"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<sst xmlns="http://schemas.openxmlformats.org/spreadsheetml/2006/main" count="206" uniqueCount="97">
  <si>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</si>
  <si>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</si>
  <si>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</si>
  <si>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</si>
  <si>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</si>
  <si>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</si>
  <si>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</si>
  <si>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</si>
  <si>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</si>
  <si>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</si>
  <si>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</si>
  <si>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</si>
  <si>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</si>
  <si>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</si>
  <si>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</si>
  <si>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</si>
  <si>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</si>
  <si>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</si>
  <si>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</si>
  <si>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</si>
  <si>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</si>
  <si>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</si>
  <si>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</si>
  <si>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</si>
  <si>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</si>
  <si>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</si>
  <si>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</si>
  <si>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</si>
  <si>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</si>
  <si>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</si>
  <si>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</si>
  <si>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</si>
  <si>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</si>
  <si>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</si>
  <si>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</si>
  <si>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</si>
  <si>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</si>
  <si>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</si>
  <si>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</si>
  <si>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</si>
  <si>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</si>
  <si>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</si>
  <si>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</si>
  <si>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</si>
  <si>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</si>
  <si>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</si>
  <si>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</si>
  <si>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</si>
  <si>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</si>
  <si>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</si>
  <si>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</si>
  <si>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</si>
  <si>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</si>
  <si>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</si>
  <si>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</si>
  <si>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</si>
  <si>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</si>
  <si>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</si>
  <si>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</si>
  <si>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</si>
  <si>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</si>
  <si>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</si>
  <si>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</si>
  <si>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</si>
  <si>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</si>
  <si>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</si>
  <si>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</si>
  <si>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</si>
  <si>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Weizenvorteig TA 170</t>
  </si>
  <si>
    <t>Weizenmehl Type 550</t>
  </si>
  <si>
    <t>Salz</t>
  </si>
  <si>
    <t>Hefe</t>
  </si>
  <si>
    <t>Wasser</t>
  </si>
  <si>
    <t>o</t>
  </si>
  <si>
    <t>u</t>
  </si>
  <si>
    <t>Salz-Sauerteig TA200</t>
  </si>
  <si>
    <t>Roggenmehl</t>
  </si>
  <si>
    <t>Dinkel-Crisp 630</t>
  </si>
  <si>
    <t>liquimalt gold</t>
  </si>
  <si>
    <t>Pflanzenöl</t>
  </si>
  <si>
    <t>24 - 25°C</t>
  </si>
  <si>
    <t>20 - 30 Minuten</t>
  </si>
  <si>
    <t>über Nacht in der Kühlung</t>
  </si>
  <si>
    <t>kühl bis zu 3 Tage</t>
  </si>
  <si>
    <t>Wasser ca.</t>
  </si>
  <si>
    <t>Hefe (nach Führung)</t>
  </si>
  <si>
    <t>Bauernbrot</t>
  </si>
  <si>
    <t>Teigtemperatur 24°C</t>
  </si>
  <si>
    <t>8 Minuten</t>
  </si>
  <si>
    <t>3-5 Minuten (entsprechend auskneten)</t>
  </si>
  <si>
    <t>50 Minuten als freigeschobenes Brot, darauf Hefemenge anpassen.</t>
  </si>
  <si>
    <t>Schwarzwälder Art</t>
  </si>
  <si>
    <t>Malzextrakt hell</t>
  </si>
  <si>
    <t>oder anderes Extrudat</t>
  </si>
  <si>
    <t>Weizenmehl Type 812/1050</t>
  </si>
  <si>
    <t>Roggenmehl Type 997/1150</t>
  </si>
  <si>
    <t>minimalback 0,5%</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</si>
</sst>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3">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654844</xdr:colOff>
      <xdr:row>2</xdr:row>
      <xdr:rowOff>23812</xdr:rowOff>
    </xdr:from>
    <xdr:to>
      <xdr:col>1</xdr:col>
      <xdr:colOff>2486479</xdr:colOff>
      <xdr:row>4</xdr:row>
      <xdr:rowOff>307181</xdr:rowOff>
    </xdr:to>
    <xdr:pic>
      <xdr:nvPicPr>
        <xdr:cNvPr id="3" name="Grafik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469" y="202406"/>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99"/>
      <c r="C3" s="96" t="s">
        <v>86</v>
      </c>
      <c r="D3" s="97"/>
      <c r="E3" s="97"/>
      <c r="F3" s="97"/>
      <c r="G3" s="98"/>
      <c r="H3" s="8"/>
      <c r="L3" s="87" t="s">
        <v>31</v>
      </c>
      <c r="M3" s="87"/>
      <c r="O3" s="11">
        <v>10</v>
      </c>
      <c r="Q3" s="12" t="s">
        <v>34</v>
      </c>
    </row>
    <row r="4" spans="1:24" ht="5.25" customHeight="1" x14ac:dyDescent="0.2">
      <c r="A4" s="13"/>
      <c r="B4" s="99"/>
      <c r="G4" s="8"/>
      <c r="H4" s="8"/>
    </row>
    <row r="5" spans="1:24" ht="24.75" customHeight="1" x14ac:dyDescent="0.25">
      <c r="A5" s="13"/>
      <c r="B5" s="99"/>
      <c r="C5" s="100" t="s">
        <v>91</v>
      </c>
      <c r="D5" s="101"/>
      <c r="E5" s="101"/>
      <c r="F5" s="101"/>
      <c r="G5" s="102"/>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3" t="s">
        <v>1</v>
      </c>
      <c r="M7" s="93" t="s">
        <v>2</v>
      </c>
      <c r="N7" s="17"/>
      <c r="O7" s="93" t="s">
        <v>3</v>
      </c>
      <c r="P7" s="13"/>
      <c r="Q7" s="92" t="s">
        <v>4</v>
      </c>
      <c r="R7" s="13"/>
      <c r="S7" s="91" t="s">
        <v>10</v>
      </c>
    </row>
    <row r="8" spans="1:24" ht="5.25" customHeight="1" thickBot="1" x14ac:dyDescent="0.25">
      <c r="G8" s="8"/>
      <c r="H8" s="8"/>
      <c r="I8" s="13"/>
      <c r="J8" s="13"/>
      <c r="K8" s="13"/>
      <c r="L8" s="93"/>
      <c r="M8" s="93"/>
      <c r="N8" s="17"/>
      <c r="O8" s="93"/>
      <c r="P8" s="13"/>
      <c r="Q8" s="92"/>
      <c r="R8" s="13"/>
      <c r="S8" s="91"/>
    </row>
    <row r="9" spans="1:24" ht="5.25" customHeight="1" x14ac:dyDescent="0.2">
      <c r="D9" s="13"/>
      <c r="E9" s="18"/>
      <c r="F9" s="18"/>
      <c r="G9" s="19"/>
      <c r="H9" s="20"/>
      <c r="I9" s="17"/>
      <c r="J9" s="17"/>
      <c r="K9" s="17"/>
      <c r="L9" s="93"/>
      <c r="M9" s="93"/>
      <c r="N9" s="17"/>
      <c r="O9" s="93"/>
      <c r="P9" s="13"/>
      <c r="Q9" s="92"/>
      <c r="R9" s="13"/>
      <c r="S9" s="91"/>
    </row>
    <row r="10" spans="1:24" ht="21" customHeight="1" thickBot="1" x14ac:dyDescent="0.25">
      <c r="B10" s="21">
        <f>L5</f>
        <v>0</v>
      </c>
      <c r="C10" s="22" t="s">
        <v>48</v>
      </c>
      <c r="D10" s="23"/>
      <c r="E10" s="24">
        <v>1</v>
      </c>
      <c r="F10" s="25">
        <v>2</v>
      </c>
      <c r="G10" s="26">
        <v>3</v>
      </c>
      <c r="H10" s="20"/>
      <c r="I10" s="17"/>
      <c r="J10" s="27" t="s">
        <v>5</v>
      </c>
      <c r="K10" s="17"/>
      <c r="L10" s="93"/>
      <c r="M10" s="93"/>
      <c r="N10" s="17"/>
      <c r="O10" s="93"/>
      <c r="P10" s="13"/>
      <c r="Q10" s="92"/>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Weizenvorteig TA 170</v>
      </c>
      <c r="C12" s="36">
        <f t="shared" ref="C12:C21" si="1">IF(AND(L12&lt;&gt;"",M12&lt;&gt;""),M12,"")</f>
        <v>6.8599999999999994</v>
      </c>
      <c r="D12" s="37" t="str">
        <f t="shared" ref="D12:D21" si="2">IF(AND(O12&lt;&gt;"",M12&lt;&gt;""),$O12,"")</f>
        <v>kg</v>
      </c>
      <c r="E12" s="38">
        <f t="shared" ref="E12:G43" si="3">IF(AND($L$5&gt;0,$O$46&gt;0),"-----",IF($C12&lt;&gt;"",IF($M12&lt;$O$3,$C12*E$47,ROUND($C12*E$47,2)),""))</f>
        <v>6.8599999999999994</v>
      </c>
      <c r="F12" s="38">
        <f t="shared" si="3"/>
        <v>13.719999999999999</v>
      </c>
      <c r="G12" s="38">
        <f t="shared" si="3"/>
        <v>20.58</v>
      </c>
      <c r="H12" s="34"/>
      <c r="I12" s="39"/>
      <c r="J12" s="40" t="str">
        <f>IF(L12&lt;&gt;"","X","")</f>
        <v>X</v>
      </c>
      <c r="K12" s="41" t="s">
        <v>55</v>
      </c>
      <c r="L12" s="42" t="s">
        <v>68</v>
      </c>
      <c r="M12" s="43">
        <f>SUM(M13:M16)</f>
        <v>6.8599999999999994</v>
      </c>
      <c r="N12" s="39"/>
      <c r="O12" s="44" t="s">
        <v>7</v>
      </c>
      <c r="P12" s="39"/>
      <c r="Q12" s="45" t="s">
        <v>73</v>
      </c>
      <c r="R12" s="39"/>
      <c r="S12" s="42"/>
      <c r="T12" s="33"/>
      <c r="W12" s="46" t="s">
        <v>7</v>
      </c>
      <c r="X12" s="47">
        <f t="shared" ref="X12:X27" si="4">IF(AND(Q12&lt;&gt;"o",Q12&lt;&gt;"o2",Q12&lt;&gt;"o3"),M12,0)</f>
        <v>0</v>
      </c>
    </row>
    <row r="13" spans="1:24" s="46" customFormat="1" ht="20.25" customHeight="1" x14ac:dyDescent="0.2">
      <c r="A13" s="34"/>
      <c r="B13" s="35" t="str">
        <f t="shared" si="0"/>
        <v xml:space="preserve">     Weizenmehl Type 550</v>
      </c>
      <c r="C13" s="36">
        <f t="shared" si="1"/>
        <v>4</v>
      </c>
      <c r="D13" s="37" t="str">
        <f t="shared" si="2"/>
        <v>kg</v>
      </c>
      <c r="E13" s="38">
        <f t="shared" si="3"/>
        <v>4</v>
      </c>
      <c r="F13" s="38">
        <f t="shared" si="3"/>
        <v>8</v>
      </c>
      <c r="G13" s="38">
        <f t="shared" si="3"/>
        <v>12</v>
      </c>
      <c r="H13" s="34"/>
      <c r="I13" s="39"/>
      <c r="J13" s="40" t="str">
        <f t="shared" ref="J13:J43" si="5">IF(L13&lt;&gt;"","X","")</f>
        <v>X</v>
      </c>
      <c r="K13" s="41" t="s">
        <v>55</v>
      </c>
      <c r="L13" s="42" t="s">
        <v>69</v>
      </c>
      <c r="M13" s="43">
        <v>4</v>
      </c>
      <c r="N13" s="39"/>
      <c r="O13" s="44" t="s">
        <v>7</v>
      </c>
      <c r="P13" s="39"/>
      <c r="Q13" s="45" t="s">
        <v>74</v>
      </c>
      <c r="R13" s="39"/>
      <c r="S13" s="42"/>
      <c r="T13" s="33"/>
      <c r="W13" s="46" t="s">
        <v>7</v>
      </c>
      <c r="X13" s="47">
        <f t="shared" si="4"/>
        <v>4</v>
      </c>
    </row>
    <row r="14" spans="1:24" s="46" customFormat="1" ht="20.25" customHeight="1" x14ac:dyDescent="0.2">
      <c r="A14" s="34"/>
      <c r="B14" s="35" t="str">
        <f t="shared" si="0"/>
        <v xml:space="preserve">     Salz</v>
      </c>
      <c r="C14" s="36">
        <f t="shared" si="1"/>
        <v>0.04</v>
      </c>
      <c r="D14" s="37" t="str">
        <f t="shared" si="2"/>
        <v>kg</v>
      </c>
      <c r="E14" s="38">
        <f t="shared" si="3"/>
        <v>0.04</v>
      </c>
      <c r="F14" s="38">
        <f t="shared" si="3"/>
        <v>0.08</v>
      </c>
      <c r="G14" s="38">
        <f t="shared" si="3"/>
        <v>0.12</v>
      </c>
      <c r="H14" s="34"/>
      <c r="I14" s="39"/>
      <c r="J14" s="40" t="str">
        <f t="shared" si="5"/>
        <v>X</v>
      </c>
      <c r="K14" s="41" t="s">
        <v>55</v>
      </c>
      <c r="L14" s="42" t="s">
        <v>70</v>
      </c>
      <c r="M14" s="43">
        <f>M13*0.01</f>
        <v>0.04</v>
      </c>
      <c r="N14" s="39"/>
      <c r="O14" s="44" t="s">
        <v>7</v>
      </c>
      <c r="P14" s="39"/>
      <c r="Q14" s="45" t="s">
        <v>74</v>
      </c>
      <c r="R14" s="39"/>
      <c r="S14" s="42"/>
      <c r="T14" s="33"/>
      <c r="W14" s="46" t="s">
        <v>7</v>
      </c>
      <c r="X14" s="47">
        <f t="shared" si="4"/>
        <v>0.04</v>
      </c>
    </row>
    <row r="15" spans="1:24" s="46" customFormat="1" ht="20.25" customHeight="1" x14ac:dyDescent="0.2">
      <c r="A15" s="34"/>
      <c r="B15" s="35" t="str">
        <f t="shared" si="0"/>
        <v xml:space="preserve">     Hefe</v>
      </c>
      <c r="C15" s="36">
        <f t="shared" si="1"/>
        <v>0.02</v>
      </c>
      <c r="D15" s="37" t="str">
        <f t="shared" si="2"/>
        <v>kg</v>
      </c>
      <c r="E15" s="38">
        <f t="shared" si="3"/>
        <v>0.02</v>
      </c>
      <c r="F15" s="38">
        <f t="shared" si="3"/>
        <v>0.04</v>
      </c>
      <c r="G15" s="38">
        <f t="shared" si="3"/>
        <v>0.06</v>
      </c>
      <c r="H15" s="34"/>
      <c r="I15" s="39"/>
      <c r="J15" s="40" t="str">
        <f t="shared" si="5"/>
        <v>X</v>
      </c>
      <c r="K15" s="41" t="s">
        <v>55</v>
      </c>
      <c r="L15" s="42" t="s">
        <v>71</v>
      </c>
      <c r="M15" s="43">
        <f>M13*0.005</f>
        <v>0.02</v>
      </c>
      <c r="N15" s="39"/>
      <c r="O15" s="44" t="s">
        <v>7</v>
      </c>
      <c r="P15" s="39"/>
      <c r="Q15" s="45" t="s">
        <v>74</v>
      </c>
      <c r="R15" s="39"/>
      <c r="S15" s="42"/>
      <c r="T15" s="33"/>
      <c r="W15" s="46" t="s">
        <v>7</v>
      </c>
      <c r="X15" s="47">
        <f t="shared" si="4"/>
        <v>0.02</v>
      </c>
    </row>
    <row r="16" spans="1:24" s="46" customFormat="1" ht="20.25" customHeight="1" x14ac:dyDescent="0.2">
      <c r="A16" s="34"/>
      <c r="B16" s="35" t="str">
        <f t="shared" si="0"/>
        <v xml:space="preserve">     Wasser</v>
      </c>
      <c r="C16" s="36">
        <f t="shared" si="1"/>
        <v>2.8</v>
      </c>
      <c r="D16" s="37" t="str">
        <f t="shared" si="2"/>
        <v>kg</v>
      </c>
      <c r="E16" s="38">
        <f t="shared" si="3"/>
        <v>2.8</v>
      </c>
      <c r="F16" s="38">
        <f t="shared" si="3"/>
        <v>5.6</v>
      </c>
      <c r="G16" s="38">
        <f t="shared" si="3"/>
        <v>8.3999999999999986</v>
      </c>
      <c r="H16" s="34"/>
      <c r="I16" s="39"/>
      <c r="J16" s="40" t="str">
        <f t="shared" si="5"/>
        <v>X</v>
      </c>
      <c r="K16" s="41" t="s">
        <v>55</v>
      </c>
      <c r="L16" s="42" t="s">
        <v>72</v>
      </c>
      <c r="M16" s="43">
        <f>M13*0.7</f>
        <v>2.8</v>
      </c>
      <c r="N16" s="39"/>
      <c r="O16" s="44" t="s">
        <v>7</v>
      </c>
      <c r="P16" s="39"/>
      <c r="Q16" s="45" t="s">
        <v>74</v>
      </c>
      <c r="R16" s="39"/>
      <c r="S16" s="42"/>
      <c r="T16" s="33"/>
      <c r="W16" s="46" t="s">
        <v>7</v>
      </c>
      <c r="X16" s="47">
        <f t="shared" si="4"/>
        <v>2.8</v>
      </c>
    </row>
    <row r="17" spans="1:24" s="46" customFormat="1" ht="20.25" customHeight="1" x14ac:dyDescent="0.2">
      <c r="A17" s="34"/>
      <c r="B17" s="35" t="str">
        <f t="shared" si="0"/>
        <v>Salz-Sauerteig TA200</v>
      </c>
      <c r="C17" s="36">
        <f t="shared" si="1"/>
        <v>2.6260000000000003</v>
      </c>
      <c r="D17" s="37" t="str">
        <f t="shared" si="2"/>
        <v>kg</v>
      </c>
      <c r="E17" s="38">
        <f t="shared" si="3"/>
        <v>2.6260000000000003</v>
      </c>
      <c r="F17" s="38">
        <f t="shared" si="3"/>
        <v>5.2520000000000007</v>
      </c>
      <c r="G17" s="38">
        <f t="shared" si="3"/>
        <v>7.878000000000001</v>
      </c>
      <c r="H17" s="34"/>
      <c r="I17" s="39"/>
      <c r="J17" s="40" t="str">
        <f t="shared" si="5"/>
        <v>X</v>
      </c>
      <c r="K17" s="41" t="s">
        <v>55</v>
      </c>
      <c r="L17" s="42" t="s">
        <v>75</v>
      </c>
      <c r="M17" s="43">
        <f>SUM(M18:M20)</f>
        <v>2.6260000000000003</v>
      </c>
      <c r="N17" s="39"/>
      <c r="O17" s="44" t="s">
        <v>7</v>
      </c>
      <c r="P17" s="39"/>
      <c r="Q17" s="45" t="s">
        <v>73</v>
      </c>
      <c r="R17" s="39"/>
      <c r="S17" s="42"/>
      <c r="T17" s="33"/>
      <c r="W17" s="46" t="s">
        <v>7</v>
      </c>
      <c r="X17" s="47">
        <f t="shared" si="4"/>
        <v>0</v>
      </c>
    </row>
    <row r="18" spans="1:24" s="46" customFormat="1" ht="20.25" customHeight="1" x14ac:dyDescent="0.2">
      <c r="A18" s="34"/>
      <c r="B18" s="35" t="str">
        <f t="shared" si="0"/>
        <v xml:space="preserve">     Roggenmehl</v>
      </c>
      <c r="C18" s="36">
        <f t="shared" si="1"/>
        <v>1.3</v>
      </c>
      <c r="D18" s="37" t="str">
        <f t="shared" si="2"/>
        <v>kg</v>
      </c>
      <c r="E18" s="38">
        <f t="shared" si="3"/>
        <v>1.3</v>
      </c>
      <c r="F18" s="38">
        <f t="shared" si="3"/>
        <v>2.6</v>
      </c>
      <c r="G18" s="38">
        <f t="shared" si="3"/>
        <v>3.9000000000000004</v>
      </c>
      <c r="H18" s="34"/>
      <c r="I18" s="39"/>
      <c r="J18" s="40" t="str">
        <f t="shared" si="5"/>
        <v>X</v>
      </c>
      <c r="K18" s="41" t="s">
        <v>55</v>
      </c>
      <c r="L18" s="42" t="s">
        <v>76</v>
      </c>
      <c r="M18" s="43">
        <v>1.3</v>
      </c>
      <c r="N18" s="39"/>
      <c r="O18" s="44" t="s">
        <v>7</v>
      </c>
      <c r="P18" s="39"/>
      <c r="Q18" s="45" t="s">
        <v>74</v>
      </c>
      <c r="R18" s="39"/>
      <c r="S18" s="42"/>
      <c r="T18" s="33"/>
      <c r="W18" s="46" t="s">
        <v>7</v>
      </c>
      <c r="X18" s="47">
        <f t="shared" si="4"/>
        <v>1.3</v>
      </c>
    </row>
    <row r="19" spans="1:24" s="46" customFormat="1" ht="20.25" customHeight="1" x14ac:dyDescent="0.2">
      <c r="A19" s="34"/>
      <c r="B19" s="35" t="str">
        <f>IF(L19="","",IF(OR(Q19="U",Q19="O2"),"     "&amp;L19,IF(OR(Q19="U2",Q19="O3"),"         "&amp;L19,IF(Q19="U3","            "&amp;L19,L19))))</f>
        <v xml:space="preserve">     Salz</v>
      </c>
      <c r="C19" s="36">
        <f>IF(AND(L19&lt;&gt;"",M19&lt;&gt;""),M19,"")</f>
        <v>2.6000000000000002E-2</v>
      </c>
      <c r="D19" s="37" t="str">
        <f>IF(AND(O19&lt;&gt;"",M19&lt;&gt;""),$O19,"")</f>
        <v>kg</v>
      </c>
      <c r="E19" s="38">
        <f t="shared" si="3"/>
        <v>2.6000000000000002E-2</v>
      </c>
      <c r="F19" s="38">
        <f t="shared" si="3"/>
        <v>5.2000000000000005E-2</v>
      </c>
      <c r="G19" s="38">
        <f t="shared" si="3"/>
        <v>7.8000000000000014E-2</v>
      </c>
      <c r="H19" s="34"/>
      <c r="I19" s="39"/>
      <c r="J19" s="40" t="str">
        <f>IF(L19&lt;&gt;"","X","")</f>
        <v>X</v>
      </c>
      <c r="K19" s="41" t="s">
        <v>55</v>
      </c>
      <c r="L19" s="42" t="s">
        <v>70</v>
      </c>
      <c r="M19" s="43">
        <f>M18*0.02</f>
        <v>2.6000000000000002E-2</v>
      </c>
      <c r="N19" s="39"/>
      <c r="O19" s="44" t="s">
        <v>7</v>
      </c>
      <c r="P19" s="39"/>
      <c r="Q19" s="45" t="s">
        <v>74</v>
      </c>
      <c r="R19" s="39"/>
      <c r="S19" s="42"/>
      <c r="T19" s="33"/>
      <c r="W19" s="46" t="s">
        <v>7</v>
      </c>
      <c r="X19" s="47">
        <f>IF(AND(Q19&lt;&gt;"o",Q19&lt;&gt;"o2",Q19&lt;&gt;"o3"),M19,0)</f>
        <v>2.6000000000000002E-2</v>
      </c>
    </row>
    <row r="20" spans="1:24" s="46" customFormat="1" ht="20.25" customHeight="1" x14ac:dyDescent="0.2">
      <c r="A20" s="34"/>
      <c r="B20" s="35" t="str">
        <f t="shared" si="0"/>
        <v xml:space="preserve">     Wasser</v>
      </c>
      <c r="C20" s="36">
        <f t="shared" si="1"/>
        <v>1.3</v>
      </c>
      <c r="D20" s="37" t="str">
        <f t="shared" si="2"/>
        <v>kg</v>
      </c>
      <c r="E20" s="38">
        <f t="shared" si="3"/>
        <v>1.3</v>
      </c>
      <c r="F20" s="38">
        <f t="shared" si="3"/>
        <v>2.6</v>
      </c>
      <c r="G20" s="38">
        <f t="shared" si="3"/>
        <v>3.9000000000000004</v>
      </c>
      <c r="H20" s="34"/>
      <c r="I20" s="39"/>
      <c r="J20" s="40" t="str">
        <f t="shared" si="5"/>
        <v>X</v>
      </c>
      <c r="K20" s="41" t="s">
        <v>55</v>
      </c>
      <c r="L20" s="42" t="s">
        <v>72</v>
      </c>
      <c r="M20" s="43">
        <f>M18</f>
        <v>1.3</v>
      </c>
      <c r="N20" s="39"/>
      <c r="O20" s="44" t="s">
        <v>7</v>
      </c>
      <c r="P20" s="39"/>
      <c r="Q20" s="45" t="s">
        <v>74</v>
      </c>
      <c r="R20" s="39"/>
      <c r="S20" s="42"/>
      <c r="T20" s="33"/>
      <c r="W20" s="46" t="s">
        <v>7</v>
      </c>
      <c r="X20" s="47">
        <f t="shared" si="4"/>
        <v>1.3</v>
      </c>
    </row>
    <row r="21" spans="1:24" s="46" customFormat="1" ht="20.25" customHeight="1" x14ac:dyDescent="0.2">
      <c r="A21" s="34"/>
      <c r="B21" s="35" t="str">
        <f t="shared" si="0"/>
        <v>Weizenmehl Type 812/1050</v>
      </c>
      <c r="C21" s="36">
        <f t="shared" si="1"/>
        <v>3.2</v>
      </c>
      <c r="D21" s="37" t="str">
        <f t="shared" si="2"/>
        <v>kg</v>
      </c>
      <c r="E21" s="38">
        <f t="shared" si="3"/>
        <v>3.2</v>
      </c>
      <c r="F21" s="38">
        <f t="shared" si="3"/>
        <v>6.4</v>
      </c>
      <c r="G21" s="38">
        <f t="shared" si="3"/>
        <v>9.6000000000000014</v>
      </c>
      <c r="H21" s="34"/>
      <c r="I21" s="39"/>
      <c r="J21" s="40" t="str">
        <f>IF(L21&lt;&gt;"","X","")</f>
        <v>X</v>
      </c>
      <c r="K21" s="41" t="s">
        <v>55</v>
      </c>
      <c r="L21" s="42" t="s">
        <v>94</v>
      </c>
      <c r="M21" s="43">
        <v>3.2</v>
      </c>
      <c r="N21" s="39"/>
      <c r="O21" s="44" t="s">
        <v>7</v>
      </c>
      <c r="P21" s="39"/>
      <c r="Q21" s="45"/>
      <c r="R21" s="39"/>
      <c r="S21" s="42"/>
      <c r="T21" s="33"/>
      <c r="W21" s="46" t="s">
        <v>7</v>
      </c>
      <c r="X21" s="47">
        <f t="shared" si="4"/>
        <v>3.2</v>
      </c>
    </row>
    <row r="22" spans="1:24" s="46" customFormat="1" ht="20.25" customHeight="1" x14ac:dyDescent="0.2">
      <c r="A22" s="34"/>
      <c r="B22" s="35" t="str">
        <f>IF(L22="","",IF(OR(Q22="U",Q22="O2"),"     "&amp;L22,IF(OR(Q22="U2",Q22="O3"),"         "&amp;L22,IF(Q22="U3","            "&amp;L22,L22))))</f>
        <v>Roggenmehl Type 997/1150</v>
      </c>
      <c r="C22" s="36">
        <f>IF(AND(L22&lt;&gt;"",M22&lt;&gt;""),M22,"")</f>
        <v>0.7</v>
      </c>
      <c r="D22" s="37" t="str">
        <f>IF(AND(O22&lt;&gt;"",M22&lt;&gt;""),$O22,"")</f>
        <v>kg</v>
      </c>
      <c r="E22" s="38">
        <f t="shared" si="3"/>
        <v>0.7</v>
      </c>
      <c r="F22" s="38">
        <f t="shared" si="3"/>
        <v>1.4</v>
      </c>
      <c r="G22" s="38">
        <f t="shared" si="3"/>
        <v>2.0999999999999996</v>
      </c>
      <c r="H22" s="34"/>
      <c r="I22" s="39"/>
      <c r="J22" s="40" t="str">
        <f>IF(L22&lt;&gt;"","X","")</f>
        <v>X</v>
      </c>
      <c r="K22" s="41" t="s">
        <v>55</v>
      </c>
      <c r="L22" s="42" t="s">
        <v>95</v>
      </c>
      <c r="M22" s="43">
        <v>0.7</v>
      </c>
      <c r="N22" s="39"/>
      <c r="O22" s="44" t="s">
        <v>7</v>
      </c>
      <c r="P22" s="39"/>
      <c r="Q22" s="45"/>
      <c r="R22" s="39"/>
      <c r="S22" s="42"/>
      <c r="T22" s="33"/>
      <c r="W22" s="46" t="s">
        <v>7</v>
      </c>
      <c r="X22" s="47">
        <f>IF(AND(Q22&lt;&gt;"o",Q22&lt;&gt;"o2",Q22&lt;&gt;"o3"),M22,0)</f>
        <v>0.7</v>
      </c>
    </row>
    <row r="23" spans="1:24" s="46" customFormat="1" ht="20.25" customHeight="1" x14ac:dyDescent="0.2">
      <c r="A23" s="34"/>
      <c r="B23" s="35" t="str">
        <f t="shared" si="0"/>
        <v>Dinkel-Crisp 630</v>
      </c>
      <c r="C23" s="36">
        <f t="shared" ref="C23:C30" si="6">IF(AND(L23&lt;&gt;"",M23&lt;&gt;""),M23,"")</f>
        <v>0.8</v>
      </c>
      <c r="D23" s="37" t="str">
        <f t="shared" ref="D23:D30" si="7">IF(AND(O23&lt;&gt;"",M23&lt;&gt;""),$O23,"")</f>
        <v>kg</v>
      </c>
      <c r="E23" s="38">
        <f t="shared" si="3"/>
        <v>0.8</v>
      </c>
      <c r="F23" s="38">
        <f t="shared" si="3"/>
        <v>1.6</v>
      </c>
      <c r="G23" s="38">
        <f t="shared" si="3"/>
        <v>2.4000000000000004</v>
      </c>
      <c r="H23" s="34"/>
      <c r="I23" s="39"/>
      <c r="J23" s="40" t="str">
        <f t="shared" si="5"/>
        <v>X</v>
      </c>
      <c r="K23" s="41" t="s">
        <v>55</v>
      </c>
      <c r="L23" s="42" t="s">
        <v>77</v>
      </c>
      <c r="M23" s="43">
        <v>0.8</v>
      </c>
      <c r="N23" s="39"/>
      <c r="O23" s="44" t="s">
        <v>7</v>
      </c>
      <c r="P23" s="39"/>
      <c r="Q23" s="45"/>
      <c r="R23" s="39"/>
      <c r="S23" s="42" t="s">
        <v>93</v>
      </c>
      <c r="T23" s="33"/>
      <c r="W23" s="46" t="s">
        <v>7</v>
      </c>
      <c r="X23" s="47">
        <f t="shared" si="4"/>
        <v>0.8</v>
      </c>
    </row>
    <row r="24" spans="1:24" s="46" customFormat="1" ht="20.25" customHeight="1" x14ac:dyDescent="0.2">
      <c r="A24" s="34"/>
      <c r="B24" s="35" t="str">
        <f t="shared" si="0"/>
        <v>minimalback 0,5%</v>
      </c>
      <c r="C24" s="36">
        <f t="shared" si="6"/>
        <v>0.03</v>
      </c>
      <c r="D24" s="37" t="str">
        <f t="shared" si="7"/>
        <v>kg</v>
      </c>
      <c r="E24" s="38">
        <f t="shared" si="3"/>
        <v>0.03</v>
      </c>
      <c r="F24" s="38">
        <f t="shared" si="3"/>
        <v>0.06</v>
      </c>
      <c r="G24" s="38">
        <f t="shared" si="3"/>
        <v>0.09</v>
      </c>
      <c r="H24" s="34"/>
      <c r="I24" s="39"/>
      <c r="J24" s="40" t="str">
        <f t="shared" si="5"/>
        <v>X</v>
      </c>
      <c r="K24" s="41" t="s">
        <v>55</v>
      </c>
      <c r="L24" s="42" t="s">
        <v>96</v>
      </c>
      <c r="M24" s="43">
        <v>0.03</v>
      </c>
      <c r="N24" s="39"/>
      <c r="O24" s="44" t="s">
        <v>7</v>
      </c>
      <c r="P24" s="39"/>
      <c r="Q24" s="45"/>
      <c r="R24" s="39"/>
      <c r="S24" s="42"/>
      <c r="T24" s="33"/>
      <c r="W24" s="46" t="s">
        <v>7</v>
      </c>
      <c r="X24" s="47">
        <f t="shared" si="4"/>
        <v>0.03</v>
      </c>
    </row>
    <row r="25" spans="1:24" s="46" customFormat="1" ht="20.25" customHeight="1" x14ac:dyDescent="0.2">
      <c r="A25" s="34"/>
      <c r="B25" s="35" t="str">
        <f>IF(L25="","",IF(OR(Q25="U",Q25="O2"),"     "&amp;L25,IF(OR(Q25="U2",Q25="O3"),"         "&amp;L25,IF(Q25="U3","            "&amp;L25,L25))))</f>
        <v>Salz</v>
      </c>
      <c r="C25" s="36">
        <f>IF(AND(L25&lt;&gt;"",M25&lt;&gt;""),M25,"")</f>
        <v>0.16500000000000001</v>
      </c>
      <c r="D25" s="37" t="str">
        <f>IF(AND(O25&lt;&gt;"",M25&lt;&gt;""),$O25,"")</f>
        <v>kg</v>
      </c>
      <c r="E25" s="38">
        <f t="shared" si="3"/>
        <v>0.16500000000000001</v>
      </c>
      <c r="F25" s="38">
        <f t="shared" si="3"/>
        <v>0.33</v>
      </c>
      <c r="G25" s="38">
        <f t="shared" si="3"/>
        <v>0.495</v>
      </c>
      <c r="H25" s="34"/>
      <c r="I25" s="39"/>
      <c r="J25" s="40" t="str">
        <f>IF(L25&lt;&gt;"","X","")</f>
        <v>X</v>
      </c>
      <c r="K25" s="41" t="s">
        <v>55</v>
      </c>
      <c r="L25" s="42" t="s">
        <v>70</v>
      </c>
      <c r="M25" s="43">
        <v>0.16500000000000001</v>
      </c>
      <c r="N25" s="39"/>
      <c r="O25" s="44" t="s">
        <v>7</v>
      </c>
      <c r="P25" s="39"/>
      <c r="Q25" s="45"/>
      <c r="R25" s="39"/>
      <c r="S25" s="42"/>
      <c r="T25" s="33"/>
      <c r="W25" s="46" t="s">
        <v>7</v>
      </c>
      <c r="X25" s="47">
        <f>IF(AND(Q25&lt;&gt;"o",Q25&lt;&gt;"o2",Q25&lt;&gt;"o3"),M25,0)</f>
        <v>0.16500000000000001</v>
      </c>
    </row>
    <row r="26" spans="1:24" s="46" customFormat="1" ht="20.25" customHeight="1" x14ac:dyDescent="0.2">
      <c r="A26" s="34"/>
      <c r="B26" s="35" t="str">
        <f t="shared" si="0"/>
        <v>liquimalt gold</v>
      </c>
      <c r="C26" s="36">
        <f t="shared" si="6"/>
        <v>0.2</v>
      </c>
      <c r="D26" s="37" t="str">
        <f t="shared" si="7"/>
        <v>kg</v>
      </c>
      <c r="E26" s="38">
        <f t="shared" si="3"/>
        <v>0.2</v>
      </c>
      <c r="F26" s="38">
        <f t="shared" si="3"/>
        <v>0.4</v>
      </c>
      <c r="G26" s="38">
        <f t="shared" si="3"/>
        <v>0.60000000000000009</v>
      </c>
      <c r="H26" s="34"/>
      <c r="I26" s="39"/>
      <c r="J26" s="40" t="str">
        <f t="shared" si="5"/>
        <v>X</v>
      </c>
      <c r="K26" s="41" t="s">
        <v>55</v>
      </c>
      <c r="L26" s="42" t="s">
        <v>78</v>
      </c>
      <c r="M26" s="43">
        <v>0.2</v>
      </c>
      <c r="N26" s="39"/>
      <c r="O26" s="44" t="s">
        <v>7</v>
      </c>
      <c r="P26" s="39"/>
      <c r="Q26" s="45"/>
      <c r="R26" s="39"/>
      <c r="S26" s="42" t="s">
        <v>92</v>
      </c>
      <c r="T26" s="33"/>
      <c r="W26" s="46" t="s">
        <v>7</v>
      </c>
      <c r="X26" s="47">
        <f t="shared" si="4"/>
        <v>0.2</v>
      </c>
    </row>
    <row r="27" spans="1:24" s="46" customFormat="1" ht="19.899999999999999" customHeight="1" x14ac:dyDescent="0.2">
      <c r="A27" s="34"/>
      <c r="B27" s="35" t="str">
        <f t="shared" si="0"/>
        <v>Pflanzenöl</v>
      </c>
      <c r="C27" s="36">
        <f t="shared" si="6"/>
        <v>0.15</v>
      </c>
      <c r="D27" s="37" t="str">
        <f t="shared" si="7"/>
        <v>kg</v>
      </c>
      <c r="E27" s="38">
        <f t="shared" si="3"/>
        <v>0.15</v>
      </c>
      <c r="F27" s="38">
        <f t="shared" si="3"/>
        <v>0.3</v>
      </c>
      <c r="G27" s="38">
        <f t="shared" si="3"/>
        <v>0.44999999999999996</v>
      </c>
      <c r="H27" s="34"/>
      <c r="I27" s="39"/>
      <c r="J27" s="40" t="str">
        <f t="shared" si="5"/>
        <v>X</v>
      </c>
      <c r="K27" s="41" t="s">
        <v>55</v>
      </c>
      <c r="L27" s="42" t="s">
        <v>79</v>
      </c>
      <c r="M27" s="43">
        <v>0.15</v>
      </c>
      <c r="N27" s="39"/>
      <c r="O27" s="44" t="s">
        <v>7</v>
      </c>
      <c r="P27" s="39"/>
      <c r="Q27" s="45"/>
      <c r="R27" s="39"/>
      <c r="S27" s="42"/>
      <c r="T27" s="33"/>
      <c r="W27" s="46" t="s">
        <v>7</v>
      </c>
      <c r="X27" s="47">
        <f t="shared" si="4"/>
        <v>0.15</v>
      </c>
    </row>
    <row r="28" spans="1:24" s="46" customFormat="1" ht="20.25" customHeight="1" x14ac:dyDescent="0.2">
      <c r="A28" s="34"/>
      <c r="B28" s="35" t="str">
        <f>IF(L28="","",IF(OR(Q28="U",Q28="O2"),"     "&amp;L28,IF(OR(Q28="U2",Q28="O3"),"         "&amp;L28,IF(Q28="U3","            "&amp;L28,L28))))</f>
        <v>Hefe (nach Führung)</v>
      </c>
      <c r="C28" s="36">
        <f>IF(AND(L28&lt;&gt;"",M28&lt;&gt;""),M28,"")</f>
        <v>0.18</v>
      </c>
      <c r="D28" s="37" t="str">
        <f>IF(AND(O28&lt;&gt;"",M28&lt;&gt;""),$O28,"")</f>
        <v>kg</v>
      </c>
      <c r="E28" s="38">
        <f t="shared" si="3"/>
        <v>0.18</v>
      </c>
      <c r="F28" s="38">
        <f t="shared" si="3"/>
        <v>0.36</v>
      </c>
      <c r="G28" s="38">
        <f t="shared" si="3"/>
        <v>0.54</v>
      </c>
      <c r="H28" s="34"/>
      <c r="I28" s="39"/>
      <c r="J28" s="40" t="str">
        <f>IF(L28&lt;&gt;"","X","")</f>
        <v>X</v>
      </c>
      <c r="K28" s="41" t="s">
        <v>55</v>
      </c>
      <c r="L28" s="42" t="s">
        <v>85</v>
      </c>
      <c r="M28" s="43">
        <v>0.18</v>
      </c>
      <c r="N28" s="39"/>
      <c r="O28" s="44" t="s">
        <v>7</v>
      </c>
      <c r="P28" s="39"/>
      <c r="Q28" s="45"/>
      <c r="R28" s="39"/>
      <c r="S28" s="42"/>
      <c r="T28" s="33"/>
      <c r="W28" s="46" t="s">
        <v>7</v>
      </c>
      <c r="X28" s="47">
        <f>IF(AND(Q28&lt;&gt;"o",Q28&lt;&gt;"o2",Q28&lt;&gt;"o3"),M28,0)</f>
        <v>0.18</v>
      </c>
    </row>
    <row r="29" spans="1:24" s="46" customFormat="1" ht="20.25" customHeight="1" x14ac:dyDescent="0.2">
      <c r="A29" s="34"/>
      <c r="B29" s="35" t="str">
        <f t="shared" si="0"/>
        <v>Wasser ca.</v>
      </c>
      <c r="C29" s="36">
        <f t="shared" si="6"/>
        <v>3.1</v>
      </c>
      <c r="D29" s="37" t="str">
        <f t="shared" si="7"/>
        <v>kg</v>
      </c>
      <c r="E29" s="38">
        <f t="shared" si="3"/>
        <v>3.1</v>
      </c>
      <c r="F29" s="38">
        <f t="shared" si="3"/>
        <v>6.2</v>
      </c>
      <c r="G29" s="38">
        <f t="shared" si="3"/>
        <v>9.3000000000000007</v>
      </c>
      <c r="H29" s="34"/>
      <c r="I29" s="39"/>
      <c r="J29" s="40" t="str">
        <f>IF(L29&lt;&gt;"","X","")</f>
        <v>X</v>
      </c>
      <c r="K29" s="41" t="s">
        <v>55</v>
      </c>
      <c r="L29" s="42" t="s">
        <v>84</v>
      </c>
      <c r="M29" s="43">
        <v>3.1</v>
      </c>
      <c r="N29" s="39"/>
      <c r="O29" s="44" t="s">
        <v>7</v>
      </c>
      <c r="P29" s="39"/>
      <c r="Q29" s="45"/>
      <c r="R29" s="39"/>
      <c r="S29" s="42"/>
      <c r="T29" s="33"/>
      <c r="W29" s="46" t="s">
        <v>7</v>
      </c>
      <c r="X29" s="47">
        <f t="shared" ref="X29:X43" si="8">IF(AND(Q29&lt;&gt;"o",Q29&lt;&gt;"o2",Q29&lt;&gt;"o3"),M29,0)</f>
        <v>3.1</v>
      </c>
    </row>
    <row r="30" spans="1:24" s="46" customFormat="1" ht="20.25" hidden="1" customHeight="1" x14ac:dyDescent="0.2">
      <c r="A30" s="34"/>
      <c r="B30" s="35" t="str">
        <f t="shared" si="0"/>
        <v/>
      </c>
      <c r="C30" s="36" t="str">
        <f t="shared" si="6"/>
        <v/>
      </c>
      <c r="D30" s="37" t="str">
        <f t="shared" si="7"/>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
      <c r="A31" s="34"/>
      <c r="B31" s="35" t="str">
        <f t="shared" si="0"/>
        <v/>
      </c>
      <c r="C31" s="36" t="str">
        <f t="shared" ref="C31:C43" si="9">IF(AND(L31&lt;&gt;"",M31&lt;&gt;""),M31,"")</f>
        <v/>
      </c>
      <c r="D31" s="37" t="str">
        <f t="shared" ref="D31:D43" si="10">IF(AND(O31&lt;&gt;"",M31&lt;&gt;""),$O31,"")</f>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0.25" hidden="1" customHeight="1" x14ac:dyDescent="0.2">
      <c r="A43" s="34"/>
      <c r="B43" s="35" t="str">
        <f t="shared" si="0"/>
        <v/>
      </c>
      <c r="C43" s="36" t="str">
        <f t="shared" si="9"/>
        <v/>
      </c>
      <c r="D43" s="37" t="str">
        <f t="shared" si="10"/>
        <v/>
      </c>
      <c r="E43" s="38" t="str">
        <f t="shared" si="3"/>
        <v/>
      </c>
      <c r="F43" s="38" t="str">
        <f t="shared" si="3"/>
        <v/>
      </c>
      <c r="G43" s="38" t="str">
        <f t="shared" si="3"/>
        <v/>
      </c>
      <c r="H43" s="34"/>
      <c r="I43" s="39"/>
      <c r="J43" s="40" t="str">
        <f t="shared" si="5"/>
        <v/>
      </c>
      <c r="K43" s="41" t="s">
        <v>55</v>
      </c>
      <c r="L43" s="42"/>
      <c r="M43" s="43"/>
      <c r="N43" s="39"/>
      <c r="O43" s="44"/>
      <c r="P43" s="39"/>
      <c r="Q43" s="45"/>
      <c r="R43" s="39"/>
      <c r="S43" s="42"/>
      <c r="T43" s="33"/>
      <c r="W43" s="46" t="s">
        <v>7</v>
      </c>
      <c r="X43" s="47">
        <f t="shared" si="8"/>
        <v>0</v>
      </c>
    </row>
    <row r="44" spans="1:39" s="46" customFormat="1" ht="26.25" hidden="1" customHeight="1" x14ac:dyDescent="0.2">
      <c r="A44" s="34"/>
      <c r="B44" s="94"/>
      <c r="C44" s="94"/>
      <c r="D44" s="94"/>
      <c r="E44" s="94"/>
      <c r="F44" s="94"/>
      <c r="G44" s="95"/>
      <c r="H44" s="34"/>
      <c r="I44" s="39"/>
      <c r="J44" s="40" t="str">
        <f>IF(B44&lt;&gt;"","X","")</f>
        <v/>
      </c>
      <c r="K44" s="48" t="s">
        <v>56</v>
      </c>
      <c r="L44" s="40"/>
      <c r="M44" s="40"/>
      <c r="N44" s="40"/>
      <c r="O44" s="40"/>
      <c r="P44" s="40"/>
      <c r="Q44" s="40"/>
      <c r="R44" s="40"/>
      <c r="S44" s="40"/>
      <c r="T44" s="33"/>
      <c r="U44" s="40" t="str">
        <f t="shared" ref="U44:AM44" si="11">IF(W44&lt;&gt;"","X","")</f>
        <v/>
      </c>
      <c r="V44" s="40" t="str">
        <f t="shared" si="11"/>
        <v/>
      </c>
      <c r="W44" s="40" t="str">
        <f t="shared" si="11"/>
        <v/>
      </c>
      <c r="X44" s="40" t="str">
        <f t="shared" si="11"/>
        <v/>
      </c>
      <c r="Y44" s="40" t="str">
        <f t="shared" si="11"/>
        <v/>
      </c>
      <c r="Z44" s="40" t="str">
        <f t="shared" si="11"/>
        <v/>
      </c>
      <c r="AA44" s="40" t="str">
        <f t="shared" si="11"/>
        <v/>
      </c>
      <c r="AB44" s="40" t="str">
        <f t="shared" si="11"/>
        <v/>
      </c>
      <c r="AC44" s="40" t="str">
        <f t="shared" si="11"/>
        <v/>
      </c>
      <c r="AD44" s="40" t="str">
        <f t="shared" si="11"/>
        <v/>
      </c>
      <c r="AE44" s="40" t="str">
        <f t="shared" si="11"/>
        <v/>
      </c>
      <c r="AF44" s="40" t="str">
        <f t="shared" si="11"/>
        <v/>
      </c>
      <c r="AG44" s="40" t="str">
        <f t="shared" si="11"/>
        <v/>
      </c>
      <c r="AH44" s="40" t="str">
        <f t="shared" si="11"/>
        <v/>
      </c>
      <c r="AI44" s="40" t="str">
        <f t="shared" si="11"/>
        <v/>
      </c>
      <c r="AJ44" s="40" t="str">
        <f t="shared" si="11"/>
        <v/>
      </c>
      <c r="AK44" s="40" t="str">
        <f t="shared" si="11"/>
        <v/>
      </c>
      <c r="AL44" s="40" t="str">
        <f t="shared" si="11"/>
        <v/>
      </c>
      <c r="AM44" s="40" t="str">
        <f t="shared" si="11"/>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43302.08944074074</v>
      </c>
      <c r="C46" s="58">
        <f>IF(O46&gt;0,"",X46)</f>
        <v>18.010999999999999</v>
      </c>
      <c r="D46" s="59"/>
      <c r="E46" s="60">
        <f>IF($O$46&gt;0,"-----",IF($L$5&lt;&gt;"",$L$5*E10,E10*$C$46))</f>
        <v>18.010999999999999</v>
      </c>
      <c r="F46" s="60">
        <f>IF($O$46&gt;0,"-----",IF($L$5&lt;&gt;"",$L$5*F10,F10*$C$46))</f>
        <v>36.021999999999998</v>
      </c>
      <c r="G46" s="60">
        <f>IF($O$46&gt;0,"-----",IF($L$5&lt;&gt;"",$L$5*G10,G10*$C$46))</f>
        <v>54.033000000000001</v>
      </c>
      <c r="H46" s="20"/>
      <c r="I46" s="17"/>
      <c r="J46" s="55" t="s">
        <v>29</v>
      </c>
      <c r="K46" s="61"/>
      <c r="L46" s="61"/>
      <c r="M46" s="61"/>
      <c r="N46" s="61"/>
      <c r="O46" s="62">
        <f>COUNTIF(O12:O43,"=St.")</f>
        <v>0</v>
      </c>
      <c r="P46" s="61"/>
      <c r="Q46" s="61"/>
      <c r="R46" s="9"/>
      <c r="X46" s="63">
        <f>SUM(X11:X45)</f>
        <v>18.010999999999999</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88"/>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hidden="1" x14ac:dyDescent="0.25">
      <c r="A56" s="74"/>
      <c r="B56" s="75" t="s">
        <v>65</v>
      </c>
      <c r="C56" s="76"/>
      <c r="D56" s="76"/>
      <c r="E56" s="76"/>
      <c r="F56" s="76"/>
      <c r="G56" s="76"/>
      <c r="H56" s="77"/>
      <c r="I56" s="77"/>
      <c r="J56" s="73" t="str">
        <f>IF(J57="X","X","")</f>
        <v/>
      </c>
      <c r="K56" s="77"/>
      <c r="L56" s="77"/>
      <c r="M56" s="77"/>
      <c r="N56" s="77"/>
      <c r="O56" s="77"/>
      <c r="P56" s="77"/>
      <c r="Q56" s="77"/>
      <c r="R56" s="77"/>
    </row>
    <row r="57" spans="1:18" s="78" customFormat="1" ht="47.25" hidden="1" customHeight="1" x14ac:dyDescent="0.25">
      <c r="A57" s="77"/>
      <c r="B57" s="88"/>
      <c r="C57" s="89"/>
      <c r="D57" s="89"/>
      <c r="E57" s="89"/>
      <c r="F57" s="89"/>
      <c r="G57" s="90"/>
      <c r="H57" s="77"/>
      <c r="I57" s="77"/>
      <c r="J57" s="73" t="str">
        <f>IF(B57&lt;&gt;"","X","")</f>
        <v/>
      </c>
      <c r="K57" s="77"/>
      <c r="L57" s="77"/>
      <c r="M57" s="77"/>
      <c r="N57" s="77"/>
      <c r="O57" s="77"/>
      <c r="P57" s="77"/>
      <c r="Q57" s="77"/>
      <c r="R57" s="77"/>
    </row>
    <row r="58" spans="1:18" ht="12.75" hidden="1" x14ac:dyDescent="0.2">
      <c r="B58" s="13"/>
      <c r="C58" s="13"/>
      <c r="D58" s="13"/>
      <c r="E58" s="13"/>
      <c r="F58" s="13"/>
      <c r="G58" s="13"/>
      <c r="H58" s="13"/>
      <c r="J58" s="73" t="str">
        <f>IF(J56="X","X","")</f>
        <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customHeight="1" x14ac:dyDescent="0.25">
      <c r="A78" s="74"/>
      <c r="B78" s="79" t="s">
        <v>30</v>
      </c>
      <c r="C78" s="82"/>
      <c r="D78" s="82"/>
      <c r="E78" s="82"/>
      <c r="F78" s="82"/>
      <c r="G78" s="82"/>
      <c r="H78" s="77"/>
      <c r="I78" s="77"/>
      <c r="J78" s="73" t="str">
        <f>IF(COUNTIF(J79:J81,"X") &gt; 0, "X","")</f>
        <v>X</v>
      </c>
      <c r="K78" s="77"/>
      <c r="L78" s="77"/>
      <c r="M78" s="77"/>
      <c r="N78" s="77"/>
      <c r="O78" s="77"/>
      <c r="P78" s="77"/>
      <c r="Q78" s="77"/>
      <c r="R78" s="77"/>
    </row>
    <row r="79" spans="1:18" s="78" customFormat="1" ht="18.75" customHeight="1" x14ac:dyDescent="0.25">
      <c r="A79" s="74"/>
      <c r="B79" s="83" t="s">
        <v>16</v>
      </c>
      <c r="C79" s="86" t="s">
        <v>82</v>
      </c>
      <c r="D79" s="86"/>
      <c r="E79" s="86"/>
      <c r="F79" s="86"/>
      <c r="G79" s="86"/>
      <c r="H79" s="77"/>
      <c r="I79" s="77"/>
      <c r="J79" s="73" t="str">
        <f>IF(C79&lt;&gt;"","X","")</f>
        <v>X</v>
      </c>
      <c r="K79" s="77"/>
      <c r="L79" s="77"/>
      <c r="M79" s="77"/>
      <c r="N79" s="77"/>
      <c r="O79" s="77"/>
      <c r="P79" s="77"/>
      <c r="Q79" s="77"/>
      <c r="R79" s="77"/>
    </row>
    <row r="80" spans="1:18" s="78" customFormat="1" ht="18.75" customHeight="1" x14ac:dyDescent="0.25">
      <c r="A80" s="74"/>
      <c r="B80" s="81" t="s">
        <v>15</v>
      </c>
      <c r="C80" s="86" t="s">
        <v>87</v>
      </c>
      <c r="D80" s="86"/>
      <c r="E80" s="86"/>
      <c r="F80" s="86"/>
      <c r="G80" s="86"/>
      <c r="H80" s="77"/>
      <c r="I80" s="77"/>
      <c r="J80" s="73" t="str">
        <f>IF(C80&lt;&gt;"","X","")</f>
        <v>X</v>
      </c>
      <c r="K80" s="77"/>
      <c r="L80" s="77"/>
      <c r="M80" s="77"/>
      <c r="N80" s="77"/>
      <c r="O80" s="77"/>
      <c r="P80" s="77"/>
      <c r="Q80" s="77"/>
      <c r="R80" s="77"/>
    </row>
    <row r="81" spans="1:18" s="78" customFormat="1" ht="18.75" customHeight="1" x14ac:dyDescent="0.25">
      <c r="A81" s="74"/>
      <c r="B81" s="81" t="s">
        <v>17</v>
      </c>
      <c r="C81" s="86" t="s">
        <v>83</v>
      </c>
      <c r="D81" s="86"/>
      <c r="E81" s="86"/>
      <c r="F81" s="86"/>
      <c r="G81" s="86"/>
      <c r="H81" s="77"/>
      <c r="I81" s="77"/>
      <c r="J81" s="73" t="str">
        <f>IF(C81&lt;&gt;"","X","")</f>
        <v>X</v>
      </c>
      <c r="K81" s="77"/>
      <c r="L81" s="77"/>
      <c r="M81" s="77"/>
      <c r="N81" s="77"/>
      <c r="O81" s="77"/>
      <c r="P81" s="77"/>
      <c r="Q81" s="77"/>
      <c r="R81" s="77"/>
    </row>
    <row r="82" spans="1:18" s="78" customFormat="1" ht="12" customHeight="1" x14ac:dyDescent="0.25">
      <c r="A82" s="74"/>
      <c r="B82" s="81"/>
      <c r="C82" s="82"/>
      <c r="D82" s="82"/>
      <c r="E82" s="82"/>
      <c r="F82" s="82"/>
      <c r="G82" s="82"/>
      <c r="H82" s="77"/>
      <c r="I82" s="77"/>
      <c r="J82" s="73" t="str">
        <f>IF(J78="X","X","")</f>
        <v>X</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88</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89</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80</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81</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40.5" customHeight="1" x14ac:dyDescent="0.25">
      <c r="A107" s="74"/>
      <c r="B107" s="81" t="s">
        <v>38</v>
      </c>
      <c r="C107" s="86" t="s">
        <v>90</v>
      </c>
      <c r="D107" s="86"/>
      <c r="E107" s="86"/>
      <c r="F107" s="86"/>
      <c r="G107" s="86"/>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hidden="1" x14ac:dyDescent="0.25">
      <c r="A119" s="74"/>
      <c r="B119" s="75" t="s">
        <v>67</v>
      </c>
      <c r="C119" s="76"/>
      <c r="D119" s="76"/>
      <c r="E119" s="76"/>
      <c r="F119" s="76"/>
      <c r="G119" s="76"/>
      <c r="H119" s="77"/>
      <c r="I119" s="77"/>
      <c r="J119" s="73" t="str">
        <f>IF(J120="X","X","")</f>
        <v/>
      </c>
      <c r="K119" s="77"/>
      <c r="L119" s="77"/>
      <c r="M119" s="77"/>
      <c r="N119" s="77"/>
      <c r="O119" s="77"/>
      <c r="P119" s="77"/>
      <c r="Q119" s="77"/>
      <c r="R119" s="77"/>
    </row>
    <row r="120" spans="1:18" s="78" customFormat="1" ht="54.75" hidden="1" customHeight="1" x14ac:dyDescent="0.25">
      <c r="A120" s="77"/>
      <c r="B120" s="88"/>
      <c r="C120" s="89"/>
      <c r="D120" s="89"/>
      <c r="E120" s="89"/>
      <c r="F120" s="89"/>
      <c r="G120" s="90"/>
      <c r="H120" s="77"/>
      <c r="I120" s="77"/>
      <c r="J120" s="73" t="str">
        <f>IF(B120&lt;&gt;"","X","")</f>
        <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8" priority="11" stopIfTrue="1">
      <formula>$Q45="u"</formula>
    </cfRule>
  </conditionalFormatting>
  <conditionalFormatting sqref="B44">
    <cfRule type="expression" dxfId="7" priority="16" stopIfTrue="1">
      <formula>$Q44="u"</formula>
    </cfRule>
  </conditionalFormatting>
  <conditionalFormatting sqref="M11:T11 J46:Q49 J7:K18 L12:N18 J45:T45 J50:J55 L7:L11 M7:Q10 J44:S44 U44:AM44 J59:J120 T30:T44 S12:T29 S30:S43 J19:N43 P12:Q43">
    <cfRule type="expression" dxfId="6" priority="12" stopIfTrue="1">
      <formula>#REF!&lt;&gt;""</formula>
    </cfRule>
  </conditionalFormatting>
  <conditionalFormatting sqref="O12:O43">
    <cfRule type="expression" dxfId="5" priority="14" stopIfTrue="1">
      <formula>#REF!&lt;&gt;""</formula>
    </cfRule>
  </conditionalFormatting>
  <conditionalFormatting sqref="B10">
    <cfRule type="cellIs" dxfId="4" priority="13" stopIfTrue="1" operator="equal">
      <formula>0</formula>
    </cfRule>
  </conditionalFormatting>
  <conditionalFormatting sqref="J56:J58">
    <cfRule type="expression" dxfId="3" priority="10" stopIfTrue="1">
      <formula>#REF!&lt;&gt;""</formula>
    </cfRule>
  </conditionalFormatting>
  <conditionalFormatting sqref="B12:G43">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29 O30:O43">
      <formula1>"kg,ltr,St."</formula1>
    </dataValidation>
    <dataValidation type="list" allowBlank="1" showInputMessage="1" showErrorMessage="1" sqref="Q12:Q29 Q30: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2013-05-12T13:00:32Z</cp:lastPrinted>
  <dcterms:created xsi:type="dcterms:W3CDTF">2010-01-14T09:56:01Z</dcterms:created>
  <dcterms:modified xsi:type="dcterms:W3CDTF">2018-07-21T00:09:02Z</dcterms:modified>
</cp:coreProperties>
</file>