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510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7" i="2" l="1"/>
  <c r="M16" i="2" s="1"/>
  <c r="M12" i="2"/>
  <c r="J56" i="2" l="1"/>
  <c r="J55" i="2" s="1"/>
  <c r="J57" i="2" s="1"/>
  <c r="J53" i="2" l="1"/>
  <c r="J52" i="2" s="1"/>
  <c r="J54" i="2" s="1"/>
  <c r="J60" i="2"/>
  <c r="J59" i="2"/>
  <c r="J58" i="2"/>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19" i="2"/>
  <c r="D19" i="2"/>
  <c r="C20" i="2"/>
  <c r="D20" i="2"/>
  <c r="E46" i="2"/>
  <c r="O45" i="2"/>
  <c r="F46" i="2"/>
  <c r="G46" i="2"/>
  <c r="C21" i="2"/>
  <c r="B28" i="2"/>
  <c r="B29" i="2"/>
  <c r="B30" i="2"/>
  <c r="B31" i="2"/>
  <c r="B32" i="2"/>
  <c r="B33" i="2"/>
  <c r="B34" i="2"/>
  <c r="B35" i="2"/>
  <c r="B36" i="2"/>
  <c r="B37" i="2"/>
  <c r="B38" i="2"/>
  <c r="B39" i="2"/>
  <c r="B40" i="2"/>
  <c r="B41" i="2"/>
  <c r="B42" i="2"/>
  <c r="B12" i="2"/>
  <c r="B13" i="2"/>
  <c r="B14" i="2"/>
  <c r="B15" i="2"/>
  <c r="B16" i="2"/>
  <c r="B17" i="2"/>
  <c r="B18" i="2"/>
  <c r="B19" i="2"/>
  <c r="B20" i="2"/>
  <c r="B21" i="2"/>
  <c r="B22" i="2"/>
  <c r="B23" i="2"/>
  <c r="B24" i="2"/>
  <c r="B25" i="2"/>
  <c r="B26" i="2"/>
  <c r="B27"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J19" i="2"/>
  <c r="D21" i="2"/>
  <c r="J21" i="2"/>
  <c r="J22" i="2"/>
  <c r="J23" i="2"/>
  <c r="J24" i="2"/>
  <c r="J25" i="2"/>
  <c r="J30" i="2"/>
  <c r="J31" i="2"/>
  <c r="J32" i="2"/>
  <c r="J33" i="2"/>
  <c r="J34" i="2"/>
  <c r="J26" i="2"/>
  <c r="J35" i="2"/>
  <c r="J36" i="2"/>
  <c r="J20" i="2"/>
  <c r="J27" i="2"/>
  <c r="J28" i="2"/>
  <c r="J29" i="2"/>
  <c r="J37" i="2"/>
  <c r="J38" i="2"/>
  <c r="J39" i="2"/>
  <c r="J40" i="2"/>
  <c r="J41" i="2"/>
  <c r="J42" i="2"/>
  <c r="J61" i="2"/>
  <c r="J66" i="2"/>
  <c r="J70" i="2"/>
  <c r="J69" i="2"/>
  <c r="J12" i="2"/>
  <c r="B10" i="2"/>
  <c r="G14" i="2" l="1"/>
  <c r="J88" i="2"/>
  <c r="J92" i="2" s="1"/>
  <c r="F23" i="2"/>
  <c r="E26" i="2"/>
  <c r="J63" i="2"/>
  <c r="J67" i="2" s="1"/>
  <c r="E41" i="2"/>
  <c r="J72" i="2"/>
  <c r="J76" i="2" s="1"/>
  <c r="J103" i="2"/>
  <c r="J108" i="2" s="1"/>
  <c r="F12" i="2"/>
  <c r="G35" i="2"/>
  <c r="E33" i="2"/>
  <c r="G28" i="2"/>
  <c r="F17" i="2"/>
  <c r="E32" i="2"/>
  <c r="F38" i="2"/>
  <c r="F22" i="2"/>
  <c r="E20" i="2"/>
  <c r="J93" i="2"/>
  <c r="J98" i="2" s="1"/>
  <c r="J82" i="2"/>
  <c r="J87" i="2" s="1"/>
  <c r="J99" i="2"/>
  <c r="J102" i="2" s="1"/>
  <c r="J112" i="2"/>
  <c r="J117" i="2" s="1"/>
  <c r="J77" i="2"/>
  <c r="J81" i="2" s="1"/>
  <c r="X45" i="2"/>
  <c r="C45" i="2" s="1"/>
  <c r="G45" i="2" s="1"/>
  <c r="J68" i="2"/>
  <c r="J71" i="2" s="1"/>
  <c r="E13" i="2"/>
  <c r="G41" i="2"/>
  <c r="E39" i="2"/>
  <c r="F36" i="2"/>
  <c r="G33" i="2"/>
  <c r="E31" i="2"/>
  <c r="F29" i="2"/>
  <c r="G26" i="2"/>
  <c r="E24" i="2"/>
  <c r="G20" i="2"/>
  <c r="E18" i="2"/>
  <c r="F15" i="2"/>
  <c r="G12" i="2"/>
  <c r="G27" i="2"/>
  <c r="F41" i="2"/>
  <c r="G38" i="2"/>
  <c r="E36" i="2"/>
  <c r="F33" i="2"/>
  <c r="E29" i="2"/>
  <c r="F26" i="2"/>
  <c r="G23" i="2"/>
  <c r="F20" i="2"/>
  <c r="G17" i="2"/>
  <c r="E15" i="2"/>
  <c r="G40" i="2"/>
  <c r="E38" i="2"/>
  <c r="F35" i="2"/>
  <c r="G32" i="2"/>
  <c r="F28" i="2"/>
  <c r="G25" i="2"/>
  <c r="E23" i="2"/>
  <c r="G19" i="2"/>
  <c r="E17" i="2"/>
  <c r="F14" i="2"/>
  <c r="G22" i="2"/>
  <c r="E22" i="2"/>
  <c r="F40" i="2"/>
  <c r="G37" i="2"/>
  <c r="E35" i="2"/>
  <c r="F32" i="2"/>
  <c r="G30" i="2"/>
  <c r="E28" i="2"/>
  <c r="F25" i="2"/>
  <c r="G21" i="2"/>
  <c r="F19" i="2"/>
  <c r="G16" i="2"/>
  <c r="E14" i="2"/>
  <c r="E12" i="2"/>
  <c r="F42" i="2"/>
  <c r="G39" i="2"/>
  <c r="E37" i="2"/>
  <c r="F34" i="2"/>
  <c r="G31" i="2"/>
  <c r="E30" i="2"/>
  <c r="F27" i="2"/>
  <c r="G24" i="2"/>
  <c r="E21" i="2"/>
  <c r="G18" i="2"/>
  <c r="E16" i="2"/>
  <c r="F13" i="2"/>
  <c r="G42" i="2"/>
  <c r="E40" i="2"/>
  <c r="F37" i="2"/>
  <c r="G34" i="2"/>
  <c r="F30" i="2"/>
  <c r="E25" i="2"/>
  <c r="F21" i="2"/>
  <c r="E19" i="2"/>
  <c r="F16" i="2"/>
  <c r="G13" i="2"/>
  <c r="E42" i="2"/>
  <c r="F39" i="2"/>
  <c r="G36" i="2"/>
  <c r="E34" i="2"/>
  <c r="F31" i="2"/>
  <c r="G29" i="2"/>
  <c r="E27" i="2"/>
  <c r="F24" i="2"/>
  <c r="F18"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<sst xmlns="http://schemas.openxmlformats.org/spreadsheetml/2006/main" count="213" uniqueCount="106">
  <si>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</si>
  <si>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</si>
  <si>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</si>
  <si>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</si>
  <si>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</si>
  <si>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</si>
  <si>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</si>
  <si>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</si>
  <si>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</si>
  <si>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</si>
  <si>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</si>
  <si>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</si>
  <si>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</si>
  <si>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</si>
  <si>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</si>
  <si>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</si>
  <si>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</si>
  <si>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</si>
  <si>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</si>
  <si>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</si>
  <si>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</si>
  <si>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</si>
  <si>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</si>
  <si>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</si>
  <si>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</si>
  <si>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</si>
  <si>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</si>
  <si>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</si>
  <si>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</si>
  <si>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</si>
  <si>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</si>
  <si>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</si>
  <si>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</si>
  <si>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</si>
  <si>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</si>
  <si>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</si>
  <si>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</si>
  <si>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</si>
  <si>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</si>
  <si>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</si>
  <si>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</si>
  <si>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</si>
  <si>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</si>
  <si>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</si>
  <si>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</si>
  <si>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</si>
  <si>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</si>
  <si>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</si>
  <si>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</si>
  <si>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</si>
  <si>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</si>
  <si>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</si>
  <si>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</si>
  <si>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</si>
  <si>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</si>
  <si>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</si>
  <si>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</si>
  <si>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</si>
  <si>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</si>
  <si>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</si>
  <si>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</si>
  <si>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</si>
  <si>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</si>
  <si>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</si>
  <si>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</si>
  <si>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</si>
  <si>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</si>
  <si>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</si>
  <si>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Brühstück HaferflockenTA350</t>
  </si>
  <si>
    <t>o</t>
  </si>
  <si>
    <t>Haferflocken</t>
  </si>
  <si>
    <t>u</t>
  </si>
  <si>
    <t>Salz</t>
  </si>
  <si>
    <t>Wasser kochend</t>
  </si>
  <si>
    <t>Quellstück</t>
  </si>
  <si>
    <t>Körnermischung Standard</t>
  </si>
  <si>
    <t>o2</t>
  </si>
  <si>
    <t>Sonnenblumenkerne</t>
  </si>
  <si>
    <t>u2</t>
  </si>
  <si>
    <t>Leinsamen</t>
  </si>
  <si>
    <t>Lupinenschrot</t>
  </si>
  <si>
    <t>Wasser kalt</t>
  </si>
  <si>
    <t>Dinkelvollkornmehl</t>
  </si>
  <si>
    <t>Dinkelmehl Type 630</t>
  </si>
  <si>
    <t>minimalback 0,5%</t>
  </si>
  <si>
    <t>Hefe (nach Führung)</t>
  </si>
  <si>
    <t>liquimalt dark brown</t>
  </si>
  <si>
    <t>Dinkel-Mehrsaatbrot</t>
  </si>
  <si>
    <t>kalt, über Nacht</t>
  </si>
  <si>
    <t>10 Minuten</t>
  </si>
  <si>
    <t>2 Minuten</t>
  </si>
  <si>
    <t>25°C</t>
  </si>
  <si>
    <t>betriebsüblich</t>
  </si>
  <si>
    <t>Dinkelsauerteig getrocknet</t>
  </si>
  <si>
    <t>psyllium plus</t>
  </si>
  <si>
    <t>50 Minuten bei freigeschobenem Brot, 60 Minuten bei Kastenbrot, darauf Hefemenge anpassen</t>
  </si>
  <si>
    <t>30 Minuten, einmal aufziehen, erneut 20 Minuten</t>
  </si>
  <si>
    <t>Wasser ca.</t>
  </si>
  <si>
    <t>toastiges Körnerbrot</t>
  </si>
  <si>
    <t>- reduzieren des Ölanteils auf bis zu 1%
- für das Brühstück alternativ Dinkelflocken oder Beta-Gerstenflocken verwenden
- Zusammensetzung oder Menge der Saatenmischung flexibel anpassen
- Krumenfarbe durch Zugabemenge von "liquimalt dark brown" oder mit "fermalt" nach Wunsch einstellen</t>
  </si>
  <si>
    <t>Pflanzenöl / Olivenöl / Butterfett</t>
  </si>
  <si>
    <t>120 - 130 Sr°</t>
  </si>
  <si>
    <t>Malzextrakt dunkel, flüssig</t>
  </si>
  <si>
    <t>Flohsamenschalen-Präparat</t>
  </si>
  <si>
    <t>- den Teig gefühlt nicht zu weich halten, es ist genug gebundenes Wasser enthalten.</t>
  </si>
  <si>
    <t>- Psyllium Plus sorgt für die wichtige Optimierung der Frischhaltung von Dinkelbackwaren
- der dunkle Malzextrakt wird für eine harmonisch braune Krumenfarbe eingesetzt
- der Öl-/Fett-Anteil bringt einen angenehmen Toast-Effekt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</si>
</sst>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5">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87</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98</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Brühstück HaferflockenTA350</v>
      </c>
      <c r="C12" s="36">
        <f t="shared" ref="C12:C20" si="1">IF(AND(L12&lt;&gt;"",M12&lt;&gt;""),M12,"")</f>
        <v>5.4</v>
      </c>
      <c r="D12" s="37" t="str">
        <f t="shared" ref="D12:D20" si="2">IF(AND(O12&lt;&gt;"",M12&lt;&gt;""),$O12,"")</f>
        <v>kg</v>
      </c>
      <c r="E12" s="38">
        <f t="shared" ref="E12:G42" si="3">IF(AND($L$5&gt;0,$O$45&gt;0),"-----",IF($C12&lt;&gt;"",IF($M12&lt;$O$3,$C12*E$46,ROUND($C12*E$46,2)),""))</f>
        <v>5.4</v>
      </c>
      <c r="F12" s="38">
        <f t="shared" si="3"/>
        <v>10.8</v>
      </c>
      <c r="G12" s="38">
        <f t="shared" si="3"/>
        <v>16.200000000000003</v>
      </c>
      <c r="H12" s="34"/>
      <c r="I12" s="39"/>
      <c r="J12" s="40" t="str">
        <f>IF(L12&lt;&gt;"","X","")</f>
        <v>X</v>
      </c>
      <c r="K12" s="41" t="s">
        <v>55</v>
      </c>
      <c r="L12" s="42" t="s">
        <v>68</v>
      </c>
      <c r="M12" s="43">
        <f>SUM(M13:M15)</f>
        <v>5.4</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Haferflocken</v>
      </c>
      <c r="C13" s="36">
        <f t="shared" si="1"/>
        <v>1.5</v>
      </c>
      <c r="D13" s="37" t="str">
        <f t="shared" si="2"/>
        <v>kg</v>
      </c>
      <c r="E13" s="38">
        <f t="shared" si="3"/>
        <v>1.5</v>
      </c>
      <c r="F13" s="38">
        <f t="shared" si="3"/>
        <v>3</v>
      </c>
      <c r="G13" s="38">
        <f t="shared" si="3"/>
        <v>4.5</v>
      </c>
      <c r="H13" s="34"/>
      <c r="I13" s="39"/>
      <c r="J13" s="40" t="str">
        <f t="shared" ref="J13:J42" si="5">IF(L13&lt;&gt;"","X","")</f>
        <v>X</v>
      </c>
      <c r="K13" s="41" t="s">
        <v>55</v>
      </c>
      <c r="L13" s="42" t="s">
        <v>70</v>
      </c>
      <c r="M13" s="43">
        <v>1.5</v>
      </c>
      <c r="N13" s="39"/>
      <c r="O13" s="44" t="s">
        <v>7</v>
      </c>
      <c r="P13" s="39"/>
      <c r="Q13" s="45" t="s">
        <v>71</v>
      </c>
      <c r="R13" s="39"/>
      <c r="S13" s="42"/>
      <c r="T13" s="33"/>
      <c r="W13" s="46" t="s">
        <v>7</v>
      </c>
      <c r="X13" s="47">
        <f t="shared" si="4"/>
        <v>1.5</v>
      </c>
    </row>
    <row r="14" spans="1:24" s="46" customFormat="1" ht="20.25" customHeight="1" x14ac:dyDescent="0.2">
      <c r="A14" s="34"/>
      <c r="B14" s="35" t="str">
        <f t="shared" si="0"/>
        <v xml:space="preserve">     Salz</v>
      </c>
      <c r="C14" s="36">
        <f t="shared" si="1"/>
        <v>0.15</v>
      </c>
      <c r="D14" s="37" t="str">
        <f t="shared" si="2"/>
        <v>kg</v>
      </c>
      <c r="E14" s="38">
        <f t="shared" si="3"/>
        <v>0.15</v>
      </c>
      <c r="F14" s="38">
        <f t="shared" si="3"/>
        <v>0.3</v>
      </c>
      <c r="G14" s="38">
        <f t="shared" si="3"/>
        <v>0.44999999999999996</v>
      </c>
      <c r="H14" s="34"/>
      <c r="I14" s="39"/>
      <c r="J14" s="40" t="str">
        <f t="shared" si="5"/>
        <v>X</v>
      </c>
      <c r="K14" s="41" t="s">
        <v>55</v>
      </c>
      <c r="L14" s="42" t="s">
        <v>72</v>
      </c>
      <c r="M14" s="43">
        <v>0.15</v>
      </c>
      <c r="N14" s="39"/>
      <c r="O14" s="44" t="s">
        <v>7</v>
      </c>
      <c r="P14" s="39"/>
      <c r="Q14" s="45" t="s">
        <v>71</v>
      </c>
      <c r="R14" s="39"/>
      <c r="S14" s="42"/>
      <c r="T14" s="33"/>
      <c r="W14" s="46" t="s">
        <v>7</v>
      </c>
      <c r="X14" s="47">
        <f t="shared" si="4"/>
        <v>0.15</v>
      </c>
    </row>
    <row r="15" spans="1:24" s="46" customFormat="1" ht="20.25" customHeight="1" x14ac:dyDescent="0.2">
      <c r="A15" s="34"/>
      <c r="B15" s="35" t="str">
        <f t="shared" si="0"/>
        <v xml:space="preserve">     Wasser kochend</v>
      </c>
      <c r="C15" s="36">
        <f t="shared" si="1"/>
        <v>3.75</v>
      </c>
      <c r="D15" s="37" t="str">
        <f t="shared" si="2"/>
        <v>kg</v>
      </c>
      <c r="E15" s="38">
        <f t="shared" si="3"/>
        <v>3.75</v>
      </c>
      <c r="F15" s="38">
        <f t="shared" si="3"/>
        <v>7.5</v>
      </c>
      <c r="G15" s="38">
        <f t="shared" si="3"/>
        <v>11.25</v>
      </c>
      <c r="H15" s="34"/>
      <c r="I15" s="39"/>
      <c r="J15" s="40" t="str">
        <f t="shared" si="5"/>
        <v>X</v>
      </c>
      <c r="K15" s="41" t="s">
        <v>55</v>
      </c>
      <c r="L15" s="42" t="s">
        <v>73</v>
      </c>
      <c r="M15" s="43">
        <v>3.75</v>
      </c>
      <c r="N15" s="39"/>
      <c r="O15" s="44" t="s">
        <v>7</v>
      </c>
      <c r="P15" s="39"/>
      <c r="Q15" s="45" t="s">
        <v>71</v>
      </c>
      <c r="R15" s="39"/>
      <c r="S15" s="42"/>
      <c r="T15" s="33"/>
      <c r="W15" s="46" t="s">
        <v>7</v>
      </c>
      <c r="X15" s="47">
        <f t="shared" si="4"/>
        <v>3.75</v>
      </c>
    </row>
    <row r="16" spans="1:24" s="46" customFormat="1" ht="20.25" customHeight="1" x14ac:dyDescent="0.2">
      <c r="A16" s="34"/>
      <c r="B16" s="35" t="str">
        <f t="shared" si="0"/>
        <v>Quellstück</v>
      </c>
      <c r="C16" s="36">
        <f t="shared" si="1"/>
        <v>2.5200000000000005</v>
      </c>
      <c r="D16" s="37" t="str">
        <f t="shared" si="2"/>
        <v>kg</v>
      </c>
      <c r="E16" s="38">
        <f t="shared" si="3"/>
        <v>2.5200000000000005</v>
      </c>
      <c r="F16" s="38">
        <f t="shared" si="3"/>
        <v>5.0400000000000009</v>
      </c>
      <c r="G16" s="38">
        <f t="shared" si="3"/>
        <v>7.5600000000000014</v>
      </c>
      <c r="H16" s="34"/>
      <c r="I16" s="39"/>
      <c r="J16" s="40" t="str">
        <f t="shared" si="5"/>
        <v>X</v>
      </c>
      <c r="K16" s="41" t="s">
        <v>55</v>
      </c>
      <c r="L16" s="42" t="s">
        <v>74</v>
      </c>
      <c r="M16" s="43">
        <f>SUM(M17,M21,M22)</f>
        <v>2.5200000000000005</v>
      </c>
      <c r="N16" s="39"/>
      <c r="O16" s="44" t="s">
        <v>7</v>
      </c>
      <c r="P16" s="39"/>
      <c r="Q16" s="45" t="s">
        <v>69</v>
      </c>
      <c r="R16" s="39"/>
      <c r="S16" s="42"/>
      <c r="T16" s="33"/>
      <c r="W16" s="46" t="s">
        <v>7</v>
      </c>
      <c r="X16" s="47">
        <f t="shared" si="4"/>
        <v>0</v>
      </c>
    </row>
    <row r="17" spans="1:24" s="46" customFormat="1" ht="20.25" customHeight="1" x14ac:dyDescent="0.2">
      <c r="A17" s="34"/>
      <c r="B17" s="35" t="str">
        <f t="shared" si="0"/>
        <v xml:space="preserve">     Körnermischung Standard</v>
      </c>
      <c r="C17" s="36">
        <f t="shared" si="1"/>
        <v>1.2000000000000002</v>
      </c>
      <c r="D17" s="37" t="str">
        <f t="shared" si="2"/>
        <v>kg</v>
      </c>
      <c r="E17" s="38">
        <f t="shared" si="3"/>
        <v>1.2000000000000002</v>
      </c>
      <c r="F17" s="38">
        <f t="shared" si="3"/>
        <v>2.4000000000000004</v>
      </c>
      <c r="G17" s="38">
        <f t="shared" si="3"/>
        <v>3.6000000000000005</v>
      </c>
      <c r="H17" s="34"/>
      <c r="I17" s="39"/>
      <c r="J17" s="40" t="str">
        <f t="shared" si="5"/>
        <v>X</v>
      </c>
      <c r="K17" s="41" t="s">
        <v>55</v>
      </c>
      <c r="L17" s="42" t="s">
        <v>75</v>
      </c>
      <c r="M17" s="43">
        <f>SUM(M18:M20)</f>
        <v>1.2000000000000002</v>
      </c>
      <c r="N17" s="39"/>
      <c r="O17" s="44" t="s">
        <v>7</v>
      </c>
      <c r="P17" s="39"/>
      <c r="Q17" s="45" t="s">
        <v>76</v>
      </c>
      <c r="R17" s="39"/>
      <c r="S17" s="42"/>
      <c r="T17" s="33"/>
      <c r="W17" s="46" t="s">
        <v>7</v>
      </c>
      <c r="X17" s="47">
        <f t="shared" si="4"/>
        <v>0</v>
      </c>
    </row>
    <row r="18" spans="1:24" s="46" customFormat="1" ht="20.25" customHeight="1" x14ac:dyDescent="0.2">
      <c r="A18" s="34"/>
      <c r="B18" s="35" t="str">
        <f t="shared" si="0"/>
        <v xml:space="preserve">         Sonnenblumenkerne</v>
      </c>
      <c r="C18" s="36">
        <f t="shared" si="1"/>
        <v>0.4</v>
      </c>
      <c r="D18" s="37" t="str">
        <f t="shared" si="2"/>
        <v>kg</v>
      </c>
      <c r="E18" s="38">
        <f t="shared" si="3"/>
        <v>0.4</v>
      </c>
      <c r="F18" s="38">
        <f t="shared" si="3"/>
        <v>0.8</v>
      </c>
      <c r="G18" s="38">
        <f t="shared" si="3"/>
        <v>1.2000000000000002</v>
      </c>
      <c r="H18" s="34"/>
      <c r="I18" s="39"/>
      <c r="J18" s="40" t="str">
        <f t="shared" si="5"/>
        <v>X</v>
      </c>
      <c r="K18" s="41" t="s">
        <v>55</v>
      </c>
      <c r="L18" s="42" t="s">
        <v>77</v>
      </c>
      <c r="M18" s="43">
        <v>0.4</v>
      </c>
      <c r="N18" s="39"/>
      <c r="O18" s="44" t="s">
        <v>7</v>
      </c>
      <c r="P18" s="39"/>
      <c r="Q18" s="45" t="s">
        <v>78</v>
      </c>
      <c r="R18" s="39"/>
      <c r="S18" s="42"/>
      <c r="T18" s="33"/>
      <c r="W18" s="46" t="s">
        <v>7</v>
      </c>
      <c r="X18" s="47">
        <f t="shared" si="4"/>
        <v>0.4</v>
      </c>
    </row>
    <row r="19" spans="1:24" s="46" customFormat="1" ht="20.25" customHeight="1" x14ac:dyDescent="0.2">
      <c r="A19" s="34"/>
      <c r="B19" s="35" t="str">
        <f t="shared" si="0"/>
        <v xml:space="preserve">         Leinsamen</v>
      </c>
      <c r="C19" s="36">
        <f t="shared" si="1"/>
        <v>0.4</v>
      </c>
      <c r="D19" s="37" t="str">
        <f t="shared" si="2"/>
        <v>kg</v>
      </c>
      <c r="E19" s="38">
        <f t="shared" si="3"/>
        <v>0.4</v>
      </c>
      <c r="F19" s="38">
        <f t="shared" si="3"/>
        <v>0.8</v>
      </c>
      <c r="G19" s="38">
        <f t="shared" si="3"/>
        <v>1.2000000000000002</v>
      </c>
      <c r="H19" s="34"/>
      <c r="I19" s="39"/>
      <c r="J19" s="40" t="str">
        <f t="shared" si="5"/>
        <v>X</v>
      </c>
      <c r="K19" s="41" t="s">
        <v>55</v>
      </c>
      <c r="L19" s="42" t="s">
        <v>79</v>
      </c>
      <c r="M19" s="43">
        <v>0.4</v>
      </c>
      <c r="N19" s="39"/>
      <c r="O19" s="44" t="s">
        <v>7</v>
      </c>
      <c r="P19" s="39"/>
      <c r="Q19" s="45" t="s">
        <v>78</v>
      </c>
      <c r="R19" s="39"/>
      <c r="S19" s="42"/>
      <c r="T19" s="33"/>
      <c r="W19" s="46" t="s">
        <v>7</v>
      </c>
      <c r="X19" s="47">
        <f t="shared" si="4"/>
        <v>0.4</v>
      </c>
    </row>
    <row r="20" spans="1:24" s="46" customFormat="1" ht="20.25" customHeight="1" x14ac:dyDescent="0.2">
      <c r="A20" s="34"/>
      <c r="B20" s="35" t="str">
        <f t="shared" si="0"/>
        <v xml:space="preserve">         Lupinenschrot</v>
      </c>
      <c r="C20" s="36">
        <f t="shared" si="1"/>
        <v>0.4</v>
      </c>
      <c r="D20" s="37" t="str">
        <f t="shared" si="2"/>
        <v>kg</v>
      </c>
      <c r="E20" s="38">
        <f t="shared" si="3"/>
        <v>0.4</v>
      </c>
      <c r="F20" s="38">
        <f t="shared" si="3"/>
        <v>0.8</v>
      </c>
      <c r="G20" s="38">
        <f t="shared" si="3"/>
        <v>1.2000000000000002</v>
      </c>
      <c r="H20" s="34"/>
      <c r="I20" s="39"/>
      <c r="J20" s="40" t="str">
        <f>IF(L20&lt;&gt;"","X","")</f>
        <v>X</v>
      </c>
      <c r="K20" s="41" t="s">
        <v>55</v>
      </c>
      <c r="L20" s="42" t="s">
        <v>80</v>
      </c>
      <c r="M20" s="43">
        <v>0.4</v>
      </c>
      <c r="N20" s="39"/>
      <c r="O20" s="44" t="s">
        <v>7</v>
      </c>
      <c r="P20" s="39"/>
      <c r="Q20" s="45" t="s">
        <v>78</v>
      </c>
      <c r="R20" s="39"/>
      <c r="S20" s="42"/>
      <c r="T20" s="33"/>
      <c r="W20" s="46" t="s">
        <v>7</v>
      </c>
      <c r="X20" s="47">
        <f t="shared" si="4"/>
        <v>0.4</v>
      </c>
    </row>
    <row r="21" spans="1:24" s="46" customFormat="1" ht="20.25" customHeight="1" x14ac:dyDescent="0.2">
      <c r="A21" s="34"/>
      <c r="B21" s="35" t="str">
        <f t="shared" si="0"/>
        <v xml:space="preserve">     Salz</v>
      </c>
      <c r="C21" s="36">
        <f t="shared" ref="C21:C30" si="6">IF(AND(L21&lt;&gt;"",M21&lt;&gt;""),M21,"")</f>
        <v>0.12</v>
      </c>
      <c r="D21" s="37" t="str">
        <f t="shared" ref="D21:D30" si="7">IF(AND(O21&lt;&gt;"",M21&lt;&gt;""),$O21,"")</f>
        <v>kg</v>
      </c>
      <c r="E21" s="38">
        <f t="shared" si="3"/>
        <v>0.12</v>
      </c>
      <c r="F21" s="38">
        <f t="shared" si="3"/>
        <v>0.24</v>
      </c>
      <c r="G21" s="38">
        <f t="shared" si="3"/>
        <v>0.36</v>
      </c>
      <c r="H21" s="34"/>
      <c r="I21" s="39"/>
      <c r="J21" s="40" t="str">
        <f t="shared" si="5"/>
        <v>X</v>
      </c>
      <c r="K21" s="41" t="s">
        <v>55</v>
      </c>
      <c r="L21" s="42" t="s">
        <v>72</v>
      </c>
      <c r="M21" s="43">
        <v>0.12</v>
      </c>
      <c r="N21" s="39"/>
      <c r="O21" s="44" t="s">
        <v>7</v>
      </c>
      <c r="P21" s="39"/>
      <c r="Q21" s="45" t="s">
        <v>71</v>
      </c>
      <c r="R21" s="39"/>
      <c r="S21" s="42"/>
      <c r="T21" s="33"/>
      <c r="W21" s="46" t="s">
        <v>7</v>
      </c>
      <c r="X21" s="47">
        <f t="shared" si="4"/>
        <v>0.12</v>
      </c>
    </row>
    <row r="22" spans="1:24" s="46" customFormat="1" ht="20.25" customHeight="1" x14ac:dyDescent="0.2">
      <c r="A22" s="34"/>
      <c r="B22" s="35" t="str">
        <f t="shared" si="0"/>
        <v xml:space="preserve">     Wasser kalt</v>
      </c>
      <c r="C22" s="36">
        <f t="shared" si="6"/>
        <v>1.2</v>
      </c>
      <c r="D22" s="37" t="str">
        <f t="shared" si="7"/>
        <v>kg</v>
      </c>
      <c r="E22" s="38">
        <f t="shared" si="3"/>
        <v>1.2</v>
      </c>
      <c r="F22" s="38">
        <f t="shared" si="3"/>
        <v>2.4</v>
      </c>
      <c r="G22" s="38">
        <f t="shared" si="3"/>
        <v>3.5999999999999996</v>
      </c>
      <c r="H22" s="34"/>
      <c r="I22" s="39"/>
      <c r="J22" s="40" t="str">
        <f t="shared" si="5"/>
        <v>X</v>
      </c>
      <c r="K22" s="41" t="s">
        <v>55</v>
      </c>
      <c r="L22" s="42" t="s">
        <v>81</v>
      </c>
      <c r="M22" s="43">
        <v>1.2</v>
      </c>
      <c r="N22" s="39"/>
      <c r="O22" s="44" t="s">
        <v>7</v>
      </c>
      <c r="P22" s="39"/>
      <c r="Q22" s="45" t="s">
        <v>71</v>
      </c>
      <c r="R22" s="39"/>
      <c r="S22" s="42"/>
      <c r="T22" s="33"/>
      <c r="W22" s="46" t="s">
        <v>7</v>
      </c>
      <c r="X22" s="47">
        <f t="shared" si="4"/>
        <v>1.2</v>
      </c>
    </row>
    <row r="23" spans="1:24" s="46" customFormat="1" ht="20.25" customHeight="1" x14ac:dyDescent="0.2">
      <c r="A23" s="34"/>
      <c r="B23" s="35" t="str">
        <f t="shared" si="0"/>
        <v>Dinkelvollkornmehl</v>
      </c>
      <c r="C23" s="36">
        <f t="shared" si="6"/>
        <v>4.2</v>
      </c>
      <c r="D23" s="37" t="str">
        <f t="shared" si="7"/>
        <v>kg</v>
      </c>
      <c r="E23" s="38">
        <f t="shared" si="3"/>
        <v>4.2</v>
      </c>
      <c r="F23" s="38">
        <f t="shared" si="3"/>
        <v>8.4</v>
      </c>
      <c r="G23" s="38">
        <f t="shared" si="3"/>
        <v>12.600000000000001</v>
      </c>
      <c r="H23" s="34"/>
      <c r="I23" s="39"/>
      <c r="J23" s="40" t="str">
        <f t="shared" si="5"/>
        <v>X</v>
      </c>
      <c r="K23" s="41" t="s">
        <v>55</v>
      </c>
      <c r="L23" s="42" t="s">
        <v>82</v>
      </c>
      <c r="M23" s="43">
        <v>4.2</v>
      </c>
      <c r="N23" s="39"/>
      <c r="O23" s="44" t="s">
        <v>7</v>
      </c>
      <c r="P23" s="39"/>
      <c r="Q23" s="45"/>
      <c r="R23" s="39"/>
      <c r="S23" s="42"/>
      <c r="T23" s="33"/>
      <c r="W23" s="46" t="s">
        <v>7</v>
      </c>
      <c r="X23" s="47">
        <f t="shared" si="4"/>
        <v>4.2</v>
      </c>
    </row>
    <row r="24" spans="1:24" s="46" customFormat="1" ht="20.25" customHeight="1" x14ac:dyDescent="0.2">
      <c r="A24" s="34"/>
      <c r="B24" s="35" t="str">
        <f t="shared" si="0"/>
        <v>Dinkelmehl Type 630</v>
      </c>
      <c r="C24" s="36">
        <f t="shared" si="6"/>
        <v>4</v>
      </c>
      <c r="D24" s="37" t="str">
        <f t="shared" si="7"/>
        <v>kg</v>
      </c>
      <c r="E24" s="38">
        <f t="shared" si="3"/>
        <v>4</v>
      </c>
      <c r="F24" s="38">
        <f t="shared" si="3"/>
        <v>8</v>
      </c>
      <c r="G24" s="38">
        <f t="shared" si="3"/>
        <v>12</v>
      </c>
      <c r="H24" s="34"/>
      <c r="I24" s="39"/>
      <c r="J24" s="40" t="str">
        <f t="shared" si="5"/>
        <v>X</v>
      </c>
      <c r="K24" s="41" t="s">
        <v>55</v>
      </c>
      <c r="L24" s="42" t="s">
        <v>83</v>
      </c>
      <c r="M24" s="43">
        <v>4</v>
      </c>
      <c r="N24" s="39"/>
      <c r="O24" s="44" t="s">
        <v>7</v>
      </c>
      <c r="P24" s="39"/>
      <c r="Q24" s="45"/>
      <c r="R24" s="39"/>
      <c r="S24" s="42"/>
      <c r="T24" s="33"/>
      <c r="W24" s="46" t="s">
        <v>7</v>
      </c>
      <c r="X24" s="47">
        <f t="shared" si="4"/>
        <v>4</v>
      </c>
    </row>
    <row r="25" spans="1:24" s="46" customFormat="1" ht="20.25" customHeight="1" x14ac:dyDescent="0.2">
      <c r="A25" s="34"/>
      <c r="B25" s="35" t="str">
        <f t="shared" si="0"/>
        <v>Dinkelsauerteig getrocknet</v>
      </c>
      <c r="C25" s="36">
        <f t="shared" si="6"/>
        <v>0.3</v>
      </c>
      <c r="D25" s="37" t="str">
        <f t="shared" si="7"/>
        <v>kg</v>
      </c>
      <c r="E25" s="38">
        <f t="shared" si="3"/>
        <v>0.3</v>
      </c>
      <c r="F25" s="38">
        <f t="shared" si="3"/>
        <v>0.6</v>
      </c>
      <c r="G25" s="38">
        <f t="shared" si="3"/>
        <v>0.89999999999999991</v>
      </c>
      <c r="H25" s="34"/>
      <c r="I25" s="39"/>
      <c r="J25" s="40" t="str">
        <f t="shared" si="5"/>
        <v>X</v>
      </c>
      <c r="K25" s="41" t="s">
        <v>55</v>
      </c>
      <c r="L25" s="42" t="s">
        <v>93</v>
      </c>
      <c r="M25" s="43">
        <v>0.3</v>
      </c>
      <c r="N25" s="39"/>
      <c r="O25" s="44" t="s">
        <v>7</v>
      </c>
      <c r="P25" s="39"/>
      <c r="Q25" s="45"/>
      <c r="R25" s="39"/>
      <c r="S25" s="42" t="s">
        <v>101</v>
      </c>
      <c r="T25" s="33"/>
      <c r="W25" s="46" t="s">
        <v>7</v>
      </c>
      <c r="X25" s="47">
        <f t="shared" si="4"/>
        <v>0.3</v>
      </c>
    </row>
    <row r="26" spans="1:24" s="46" customFormat="1" ht="20.25" customHeight="1" x14ac:dyDescent="0.2">
      <c r="A26" s="34"/>
      <c r="B26" s="35" t="str">
        <f t="shared" si="0"/>
        <v>minimalback 0,5%</v>
      </c>
      <c r="C26" s="36">
        <f t="shared" si="6"/>
        <v>0.03</v>
      </c>
      <c r="D26" s="37" t="str">
        <f t="shared" si="7"/>
        <v>kg</v>
      </c>
      <c r="E26" s="38">
        <f t="shared" si="3"/>
        <v>0.03</v>
      </c>
      <c r="F26" s="38">
        <f t="shared" si="3"/>
        <v>0.06</v>
      </c>
      <c r="G26" s="38">
        <f t="shared" si="3"/>
        <v>0.09</v>
      </c>
      <c r="H26" s="34"/>
      <c r="I26" s="39"/>
      <c r="J26" s="40" t="str">
        <f>IF(L26&lt;&gt;"","X","")</f>
        <v>X</v>
      </c>
      <c r="K26" s="41" t="s">
        <v>55</v>
      </c>
      <c r="L26" s="42" t="s">
        <v>84</v>
      </c>
      <c r="M26" s="43">
        <v>0.03</v>
      </c>
      <c r="N26" s="39"/>
      <c r="O26" s="44" t="s">
        <v>7</v>
      </c>
      <c r="P26" s="39"/>
      <c r="Q26" s="45"/>
      <c r="R26" s="39"/>
      <c r="S26" s="42"/>
      <c r="T26" s="33"/>
      <c r="W26" s="46" t="s">
        <v>7</v>
      </c>
      <c r="X26" s="47">
        <f>IF(AND(Q26&lt;&gt;"o",Q26&lt;&gt;"o2",Q26&lt;&gt;"o3"),M26,0)</f>
        <v>0.03</v>
      </c>
    </row>
    <row r="27" spans="1:24" s="46" customFormat="1" ht="20.25" customHeight="1" x14ac:dyDescent="0.2">
      <c r="A27" s="34"/>
      <c r="B27" s="35" t="str">
        <f t="shared" si="0"/>
        <v>psyllium plus</v>
      </c>
      <c r="C27" s="36">
        <f t="shared" si="6"/>
        <v>0.4</v>
      </c>
      <c r="D27" s="37" t="str">
        <f t="shared" si="7"/>
        <v>kg</v>
      </c>
      <c r="E27" s="38">
        <f t="shared" si="3"/>
        <v>0.4</v>
      </c>
      <c r="F27" s="38">
        <f t="shared" si="3"/>
        <v>0.8</v>
      </c>
      <c r="G27" s="38">
        <f t="shared" si="3"/>
        <v>1.2000000000000002</v>
      </c>
      <c r="H27" s="34"/>
      <c r="I27" s="39"/>
      <c r="J27" s="40" t="str">
        <f>IF(L27&lt;&gt;"","X","")</f>
        <v>X</v>
      </c>
      <c r="K27" s="41" t="s">
        <v>55</v>
      </c>
      <c r="L27" s="42" t="s">
        <v>94</v>
      </c>
      <c r="M27" s="43">
        <v>0.4</v>
      </c>
      <c r="N27" s="39"/>
      <c r="O27" s="44" t="s">
        <v>7</v>
      </c>
      <c r="P27" s="39"/>
      <c r="Q27" s="45"/>
      <c r="R27" s="39"/>
      <c r="S27" s="42" t="s">
        <v>103</v>
      </c>
      <c r="T27" s="33"/>
      <c r="W27" s="46" t="s">
        <v>7</v>
      </c>
      <c r="X27" s="47">
        <f t="shared" ref="X27:X42" si="8">IF(AND(Q27&lt;&gt;"o",Q27&lt;&gt;"o2",Q27&lt;&gt;"o3"),M27,0)</f>
        <v>0.4</v>
      </c>
    </row>
    <row r="28" spans="1:24" s="46" customFormat="1" ht="20.25" customHeight="1" x14ac:dyDescent="0.2">
      <c r="A28" s="34"/>
      <c r="B28" s="35" t="str">
        <f t="shared" si="0"/>
        <v>Hefe (nach Führung)</v>
      </c>
      <c r="C28" s="36">
        <f t="shared" si="6"/>
        <v>0.2</v>
      </c>
      <c r="D28" s="37" t="str">
        <f t="shared" si="7"/>
        <v>kg</v>
      </c>
      <c r="E28" s="38">
        <f t="shared" si="3"/>
        <v>0.2</v>
      </c>
      <c r="F28" s="38">
        <f t="shared" si="3"/>
        <v>0.4</v>
      </c>
      <c r="G28" s="38">
        <f t="shared" si="3"/>
        <v>0.60000000000000009</v>
      </c>
      <c r="H28" s="34"/>
      <c r="I28" s="39"/>
      <c r="J28" s="40" t="str">
        <f>IF(L28&lt;&gt;"","X","")</f>
        <v>X</v>
      </c>
      <c r="K28" s="41" t="s">
        <v>55</v>
      </c>
      <c r="L28" s="42" t="s">
        <v>85</v>
      </c>
      <c r="M28" s="43">
        <v>0.2</v>
      </c>
      <c r="N28" s="39"/>
      <c r="O28" s="44" t="s">
        <v>7</v>
      </c>
      <c r="P28" s="39"/>
      <c r="Q28" s="45"/>
      <c r="R28" s="39"/>
      <c r="S28" s="42"/>
      <c r="T28" s="33"/>
      <c r="W28" s="46" t="s">
        <v>7</v>
      </c>
      <c r="X28" s="47">
        <f t="shared" si="8"/>
        <v>0.2</v>
      </c>
    </row>
    <row r="29" spans="1:24" s="46" customFormat="1" ht="20.25" customHeight="1" x14ac:dyDescent="0.2">
      <c r="A29" s="34"/>
      <c r="B29" s="35" t="str">
        <f t="shared" si="0"/>
        <v>Pflanzenöl / Olivenöl / Butterfett</v>
      </c>
      <c r="C29" s="36">
        <f t="shared" si="6"/>
        <v>0.4</v>
      </c>
      <c r="D29" s="37" t="str">
        <f t="shared" si="7"/>
        <v>kg</v>
      </c>
      <c r="E29" s="38">
        <f t="shared" si="3"/>
        <v>0.4</v>
      </c>
      <c r="F29" s="38">
        <f t="shared" si="3"/>
        <v>0.8</v>
      </c>
      <c r="G29" s="38">
        <f t="shared" si="3"/>
        <v>1.2000000000000002</v>
      </c>
      <c r="H29" s="34"/>
      <c r="I29" s="39"/>
      <c r="J29" s="40" t="str">
        <f>IF(L29&lt;&gt;"","X","")</f>
        <v>X</v>
      </c>
      <c r="K29" s="41" t="s">
        <v>55</v>
      </c>
      <c r="L29" s="42" t="s">
        <v>100</v>
      </c>
      <c r="M29" s="43">
        <v>0.4</v>
      </c>
      <c r="N29" s="39"/>
      <c r="O29" s="44" t="s">
        <v>7</v>
      </c>
      <c r="P29" s="39"/>
      <c r="Q29" s="45"/>
      <c r="R29" s="39"/>
      <c r="S29" s="42"/>
      <c r="T29" s="33"/>
      <c r="W29" s="46" t="s">
        <v>7</v>
      </c>
      <c r="X29" s="47">
        <f t="shared" si="8"/>
        <v>0.4</v>
      </c>
    </row>
    <row r="30" spans="1:24" s="46" customFormat="1" ht="20.25" customHeight="1" x14ac:dyDescent="0.2">
      <c r="A30" s="34"/>
      <c r="B30" s="35" t="str">
        <f t="shared" si="0"/>
        <v>liquimalt dark brown</v>
      </c>
      <c r="C30" s="36">
        <f t="shared" si="6"/>
        <v>0.1</v>
      </c>
      <c r="D30" s="37" t="str">
        <f t="shared" si="7"/>
        <v>kg</v>
      </c>
      <c r="E30" s="38">
        <f t="shared" si="3"/>
        <v>0.1</v>
      </c>
      <c r="F30" s="38">
        <f t="shared" si="3"/>
        <v>0.2</v>
      </c>
      <c r="G30" s="38">
        <f t="shared" si="3"/>
        <v>0.30000000000000004</v>
      </c>
      <c r="H30" s="34"/>
      <c r="I30" s="39"/>
      <c r="J30" s="40" t="str">
        <f t="shared" si="5"/>
        <v>X</v>
      </c>
      <c r="K30" s="41" t="s">
        <v>55</v>
      </c>
      <c r="L30" s="42" t="s">
        <v>86</v>
      </c>
      <c r="M30" s="43">
        <v>0.1</v>
      </c>
      <c r="N30" s="39"/>
      <c r="O30" s="44" t="s">
        <v>7</v>
      </c>
      <c r="P30" s="39"/>
      <c r="Q30" s="45"/>
      <c r="R30" s="39"/>
      <c r="S30" s="42" t="s">
        <v>102</v>
      </c>
      <c r="T30" s="33"/>
      <c r="W30" s="46" t="s">
        <v>7</v>
      </c>
      <c r="X30" s="47">
        <f t="shared" si="8"/>
        <v>0.1</v>
      </c>
    </row>
    <row r="31" spans="1:24" s="46" customFormat="1" ht="20.25" customHeight="1" x14ac:dyDescent="0.2">
      <c r="A31" s="34"/>
      <c r="B31" s="35" t="str">
        <f t="shared" si="0"/>
        <v>Wasser ca.</v>
      </c>
      <c r="C31" s="36">
        <f t="shared" ref="C31:C42" si="9">IF(AND(L31&lt;&gt;"",M31&lt;&gt;""),M31,"")</f>
        <v>4.7</v>
      </c>
      <c r="D31" s="37" t="str">
        <f t="shared" ref="D31:D42" si="10">IF(AND(O31&lt;&gt;"",M31&lt;&gt;""),$O31,"")</f>
        <v>kg</v>
      </c>
      <c r="E31" s="38">
        <f t="shared" si="3"/>
        <v>4.7</v>
      </c>
      <c r="F31" s="38">
        <f t="shared" si="3"/>
        <v>9.4</v>
      </c>
      <c r="G31" s="38">
        <f t="shared" si="3"/>
        <v>14.100000000000001</v>
      </c>
      <c r="H31" s="34"/>
      <c r="I31" s="39"/>
      <c r="J31" s="40" t="str">
        <f t="shared" si="5"/>
        <v>X</v>
      </c>
      <c r="K31" s="41" t="s">
        <v>55</v>
      </c>
      <c r="L31" s="42" t="s">
        <v>97</v>
      </c>
      <c r="M31" s="43">
        <v>4.7</v>
      </c>
      <c r="N31" s="39"/>
      <c r="O31" s="44" t="s">
        <v>7</v>
      </c>
      <c r="P31" s="39"/>
      <c r="Q31" s="45"/>
      <c r="R31" s="39"/>
      <c r="S31" s="42"/>
      <c r="T31" s="33"/>
      <c r="W31" s="46" t="s">
        <v>7</v>
      </c>
      <c r="X31" s="47">
        <f t="shared" si="8"/>
        <v>4.7</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94"/>
      <c r="C43" s="94"/>
      <c r="D43" s="94"/>
      <c r="E43" s="94"/>
      <c r="F43" s="94"/>
      <c r="G43" s="95"/>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42820.472006365744</v>
      </c>
      <c r="C45" s="58">
        <f>IF(O45&gt;0,"",X45)</f>
        <v>22.25</v>
      </c>
      <c r="D45" s="59"/>
      <c r="E45" s="60">
        <f>IF($O$45&gt;0,"-----",IF($L$5&lt;&gt;"",$L$5*E10,E10*$C$45))</f>
        <v>22.25</v>
      </c>
      <c r="F45" s="60">
        <f>IF($O$45&gt;0,"-----",IF($L$5&lt;&gt;"",$L$5*F10,F10*$C$45))</f>
        <v>44.5</v>
      </c>
      <c r="G45" s="60">
        <f>IF($O$45&gt;0,"-----",IF($L$5&lt;&gt;"",$L$5*G10,G10*$C$45))</f>
        <v>66.75</v>
      </c>
      <c r="H45" s="20"/>
      <c r="I45" s="17"/>
      <c r="J45" s="55" t="s">
        <v>29</v>
      </c>
      <c r="K45" s="61"/>
      <c r="L45" s="61"/>
      <c r="M45" s="61"/>
      <c r="N45" s="61"/>
      <c r="O45" s="62">
        <f>COUNTIF(O12:O42,"=St.")</f>
        <v>0</v>
      </c>
      <c r="P45" s="61"/>
      <c r="Q45" s="61"/>
      <c r="R45" s="9"/>
      <c r="X45" s="63">
        <f>SUM(X11:X44)</f>
        <v>22.25</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43.5" customHeight="1" x14ac:dyDescent="0.25">
      <c r="A53" s="77"/>
      <c r="B53" s="88" t="s">
        <v>104</v>
      </c>
      <c r="C53" s="89"/>
      <c r="D53" s="89"/>
      <c r="E53" s="89"/>
      <c r="F53" s="89"/>
      <c r="G53" s="90"/>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94.5" customHeight="1" x14ac:dyDescent="0.25">
      <c r="A56" s="77"/>
      <c r="B56" s="88" t="s">
        <v>105</v>
      </c>
      <c r="C56" s="89"/>
      <c r="D56" s="89"/>
      <c r="E56" s="89"/>
      <c r="F56" s="89"/>
      <c r="G56" s="90"/>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x14ac:dyDescent="0.25">
      <c r="A58" s="74"/>
      <c r="B58" s="79" t="s">
        <v>11</v>
      </c>
      <c r="C58" s="80"/>
      <c r="D58" s="80"/>
      <c r="E58" s="80"/>
      <c r="F58" s="80"/>
      <c r="G58" s="80"/>
      <c r="H58" s="77"/>
      <c r="I58" s="77"/>
      <c r="J58" s="73" t="str">
        <f>IF(COUNTIF(J59:J60,"X") &gt; 0, "X","")</f>
        <v>X</v>
      </c>
      <c r="K58" s="77"/>
      <c r="L58" s="77"/>
      <c r="M58" s="77"/>
      <c r="N58" s="77"/>
      <c r="O58" s="77"/>
      <c r="P58" s="77"/>
      <c r="Q58" s="77"/>
      <c r="R58" s="77"/>
    </row>
    <row r="59" spans="1:18" s="78" customFormat="1" ht="18.75" customHeight="1" x14ac:dyDescent="0.25">
      <c r="A59" s="74"/>
      <c r="B59" s="81" t="s">
        <v>12</v>
      </c>
      <c r="C59" s="86" t="s">
        <v>88</v>
      </c>
      <c r="D59" s="86"/>
      <c r="E59" s="86"/>
      <c r="F59" s="86"/>
      <c r="G59" s="86"/>
      <c r="H59" s="77"/>
      <c r="I59" s="77"/>
      <c r="J59" s="73" t="str">
        <f>IF(C59&lt;&gt;"","X","")</f>
        <v>X</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customHeight="1" x14ac:dyDescent="0.25">
      <c r="A62" s="74"/>
      <c r="B62" s="81"/>
      <c r="C62" s="81"/>
      <c r="D62" s="81"/>
      <c r="E62" s="81"/>
      <c r="F62" s="81"/>
      <c r="G62" s="81"/>
      <c r="H62" s="77"/>
      <c r="I62" s="77"/>
      <c r="J62" s="73" t="str">
        <f>IF(J58="X","X","")</f>
        <v>X</v>
      </c>
      <c r="K62" s="77"/>
      <c r="L62" s="77"/>
      <c r="M62" s="77"/>
      <c r="N62" s="77"/>
      <c r="O62" s="77"/>
      <c r="P62" s="77"/>
      <c r="Q62" s="77"/>
      <c r="R62" s="77"/>
    </row>
    <row r="63" spans="1:18" s="78" customFormat="1" ht="18.75" customHeight="1" x14ac:dyDescent="0.25">
      <c r="A63" s="74"/>
      <c r="B63" s="79" t="s">
        <v>13</v>
      </c>
      <c r="C63" s="82"/>
      <c r="D63" s="82"/>
      <c r="E63" s="82"/>
      <c r="F63" s="82"/>
      <c r="G63" s="82"/>
      <c r="H63" s="77"/>
      <c r="I63" s="77"/>
      <c r="J63" s="73" t="str">
        <f>IF(COUNTIF(J64:J65,"X") &gt; 0, "X","")</f>
        <v>X</v>
      </c>
      <c r="K63" s="77"/>
      <c r="L63" s="77"/>
      <c r="M63" s="77"/>
      <c r="N63" s="77"/>
      <c r="O63" s="77"/>
      <c r="P63" s="77"/>
      <c r="Q63" s="77"/>
      <c r="R63" s="77"/>
    </row>
    <row r="64" spans="1:18" s="78" customFormat="1" ht="18.75" customHeight="1" x14ac:dyDescent="0.25">
      <c r="A64" s="74"/>
      <c r="B64" s="81" t="s">
        <v>12</v>
      </c>
      <c r="C64" s="86" t="s">
        <v>92</v>
      </c>
      <c r="D64" s="86"/>
      <c r="E64" s="86"/>
      <c r="F64" s="86"/>
      <c r="G64" s="86"/>
      <c r="H64" s="77"/>
      <c r="I64" s="77"/>
      <c r="J64" s="73" t="str">
        <f>IF(C64&lt;&gt;"","X","")</f>
        <v>X</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customHeight="1" x14ac:dyDescent="0.25">
      <c r="A67" s="74"/>
      <c r="B67" s="81"/>
      <c r="C67" s="82"/>
      <c r="D67" s="82"/>
      <c r="E67" s="82"/>
      <c r="F67" s="82"/>
      <c r="G67" s="82"/>
      <c r="H67" s="77"/>
      <c r="I67" s="77"/>
      <c r="J67" s="73" t="str">
        <f>IF(J63="X","X","")</f>
        <v>X</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86"/>
      <c r="D78" s="86"/>
      <c r="E78" s="86"/>
      <c r="F78" s="86"/>
      <c r="G78" s="86"/>
      <c r="H78" s="77"/>
      <c r="I78" s="77"/>
      <c r="J78" s="73" t="str">
        <f>IF(C78&lt;&gt;"","X","")</f>
        <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86" t="s">
        <v>89</v>
      </c>
      <c r="D83" s="86"/>
      <c r="E83" s="86"/>
      <c r="F83" s="86"/>
      <c r="G83" s="86"/>
      <c r="H83" s="77"/>
      <c r="I83" s="77"/>
      <c r="J83" s="73" t="str">
        <f>IF(C83&lt;&gt;"","X","")</f>
        <v>X</v>
      </c>
      <c r="K83" s="77"/>
      <c r="L83" s="77"/>
      <c r="M83" s="77"/>
      <c r="N83" s="77"/>
      <c r="O83" s="77"/>
      <c r="P83" s="77"/>
      <c r="Q83" s="77"/>
      <c r="R83" s="77"/>
    </row>
    <row r="84" spans="1:18" s="78" customFormat="1" ht="18.75" customHeight="1" x14ac:dyDescent="0.25">
      <c r="A84" s="74"/>
      <c r="B84" s="81" t="s">
        <v>20</v>
      </c>
      <c r="C84" s="86" t="s">
        <v>90</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8</v>
      </c>
      <c r="C85" s="86" t="s">
        <v>91</v>
      </c>
      <c r="D85" s="86"/>
      <c r="E85" s="86"/>
      <c r="F85" s="86"/>
      <c r="G85" s="86"/>
      <c r="H85" s="77"/>
      <c r="I85" s="77"/>
      <c r="J85" s="73" t="str">
        <f>IF(C85&lt;&gt;"","X","")</f>
        <v>X</v>
      </c>
      <c r="K85" s="77"/>
      <c r="L85" s="77"/>
      <c r="M85" s="77"/>
      <c r="N85" s="77"/>
      <c r="O85" s="77"/>
      <c r="P85" s="77"/>
      <c r="Q85" s="77"/>
      <c r="R85" s="77"/>
    </row>
    <row r="86" spans="1:18" s="78" customFormat="1" ht="39" customHeight="1" x14ac:dyDescent="0.25">
      <c r="A86" s="74"/>
      <c r="B86" s="81" t="s">
        <v>9</v>
      </c>
      <c r="C86" s="86" t="s">
        <v>96</v>
      </c>
      <c r="D86" s="86"/>
      <c r="E86" s="86"/>
      <c r="F86" s="86"/>
      <c r="G86" s="86"/>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86"/>
      <c r="D94" s="86"/>
      <c r="E94" s="86"/>
      <c r="F94" s="86"/>
      <c r="G94" s="86"/>
      <c r="H94" s="77"/>
      <c r="I94" s="77"/>
      <c r="J94" s="73" t="str">
        <f>IF(C94&lt;&gt;"","X","")</f>
        <v/>
      </c>
      <c r="K94" s="77"/>
      <c r="L94" s="77"/>
      <c r="M94" s="77"/>
      <c r="N94" s="77"/>
      <c r="O94" s="77"/>
      <c r="P94" s="77"/>
      <c r="Q94" s="77"/>
      <c r="R94" s="77"/>
    </row>
    <row r="95" spans="1:18" s="78" customFormat="1" ht="58.5" hidden="1" customHeight="1" x14ac:dyDescent="0.25">
      <c r="A95" s="74"/>
      <c r="B95" s="83" t="s">
        <v>23</v>
      </c>
      <c r="C95" s="86"/>
      <c r="D95" s="86"/>
      <c r="E95" s="86"/>
      <c r="F95" s="86"/>
      <c r="G95" s="86"/>
      <c r="H95" s="77"/>
      <c r="I95" s="77"/>
      <c r="J95" s="73" t="str">
        <f>IF(C95&lt;&gt;"","X","")</f>
        <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86"/>
      <c r="D101" s="86"/>
      <c r="E101" s="86"/>
      <c r="F101" s="86"/>
      <c r="G101" s="86"/>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customHeight="1" x14ac:dyDescent="0.25">
      <c r="A103" s="74"/>
      <c r="B103" s="79" t="s">
        <v>36</v>
      </c>
      <c r="C103" s="82"/>
      <c r="D103" s="82"/>
      <c r="E103" s="82"/>
      <c r="F103" s="82"/>
      <c r="G103" s="82"/>
      <c r="H103" s="77"/>
      <c r="I103" s="77"/>
      <c r="J103" s="73" t="str">
        <f>IF(COUNTIF(J104:J107,"X") &gt; 0, "X","")</f>
        <v>X</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61.5" customHeight="1" x14ac:dyDescent="0.25">
      <c r="A106" s="74"/>
      <c r="B106" s="81" t="s">
        <v>38</v>
      </c>
      <c r="C106" s="86" t="s">
        <v>95</v>
      </c>
      <c r="D106" s="86"/>
      <c r="E106" s="86"/>
      <c r="F106" s="86"/>
      <c r="G106" s="86"/>
      <c r="H106" s="77"/>
      <c r="I106" s="77"/>
      <c r="J106" s="73" t="str">
        <f>IF(C106&lt;&gt;"","X","")</f>
        <v>X</v>
      </c>
      <c r="K106" s="77"/>
      <c r="L106" s="77"/>
      <c r="M106" s="77"/>
      <c r="N106" s="77"/>
      <c r="O106" s="77"/>
      <c r="P106" s="77"/>
      <c r="Q106" s="77"/>
      <c r="R106" s="77"/>
    </row>
    <row r="107" spans="1:18" s="78" customFormat="1" ht="70.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customHeight="1" x14ac:dyDescent="0.25">
      <c r="A108" s="74"/>
      <c r="B108" s="81"/>
      <c r="C108" s="82"/>
      <c r="D108" s="82"/>
      <c r="E108" s="82"/>
      <c r="F108" s="82"/>
      <c r="G108" s="82"/>
      <c r="H108" s="77"/>
      <c r="I108" s="77"/>
      <c r="J108" s="73" t="str">
        <f>IF(J103="X","X","")</f>
        <v>X</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86"/>
      <c r="D110" s="86"/>
      <c r="E110" s="86"/>
      <c r="F110" s="86"/>
      <c r="G110" s="86"/>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86"/>
      <c r="D115" s="86"/>
      <c r="E115" s="86"/>
      <c r="F115" s="86"/>
      <c r="G115" s="86"/>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86"/>
      <c r="D116" s="86"/>
      <c r="E116" s="86"/>
      <c r="F116" s="86"/>
      <c r="G116" s="86"/>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108.75" customHeight="1" x14ac:dyDescent="0.25">
      <c r="A119" s="77"/>
      <c r="B119" s="88" t="s">
        <v>99</v>
      </c>
      <c r="C119" s="89"/>
      <c r="D119" s="89"/>
      <c r="E119" s="89"/>
      <c r="F119" s="89"/>
      <c r="G119" s="90"/>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14" priority="5" stopIfTrue="1">
      <formula>$Q44="u"</formula>
    </cfRule>
  </conditionalFormatting>
  <conditionalFormatting sqref="B43">
    <cfRule type="expression" dxfId="13" priority="10" stopIfTrue="1">
      <formula>$Q43="u"</formula>
    </cfRule>
  </conditionalFormatting>
  <conditionalFormatting sqref="M11:T11 J45:Q48 J44:T44 J49:J54 L7:L11 M7:Q10 J43:S43 U43:AM43 J58:J119 S12:S42 J7:K42 L12:N42 T12:T43 P12:Q42">
    <cfRule type="expression" dxfId="12" priority="6" stopIfTrue="1">
      <formula>#REF!&lt;&gt;""</formula>
    </cfRule>
  </conditionalFormatting>
  <conditionalFormatting sqref="O12:O42">
    <cfRule type="expression" dxfId="8" priority="8" stopIfTrue="1">
      <formula>#REF!&lt;&gt;""</formula>
    </cfRule>
  </conditionalFormatting>
  <conditionalFormatting sqref="B10">
    <cfRule type="cellIs" dxfId="7" priority="7" stopIfTrue="1" operator="equal">
      <formula>0</formula>
    </cfRule>
  </conditionalFormatting>
  <conditionalFormatting sqref="J55:J57">
    <cfRule type="expression" dxfId="6" priority="4" stopIfTrue="1">
      <formula>#REF!&lt;&gt;""</formula>
    </cfRule>
  </conditionalFormatting>
  <conditionalFormatting sqref="B12:G42">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38"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2017-03-26T09:19:14Z</cp:lastPrinted>
  <dcterms:created xsi:type="dcterms:W3CDTF">2010-01-14T09:56:01Z</dcterms:created>
  <dcterms:modified xsi:type="dcterms:W3CDTF">2017-03-26T09:20:00Z</dcterms:modified>
</cp:coreProperties>
</file>