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Grillbrot\"/>
    </mc:Choice>
  </mc:AlternateContent>
  <bookViews>
    <workbookView xWindow="20400" yWindow="645" windowWidth="12450" windowHeight="8100" firstSheet="1"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23" i="2" l="1"/>
  <c r="B12" i="2" l="1"/>
  <c r="M17" i="2" l="1"/>
  <c r="M12" i="2"/>
  <c r="C12" i="2" l="1"/>
  <c r="D12" i="2"/>
  <c r="J57" i="2"/>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3" i="2"/>
  <c r="X24" i="2"/>
  <c r="X25" i="2"/>
  <c r="X26" i="2"/>
  <c r="X28" i="2"/>
  <c r="X22" i="2"/>
  <c r="X29" i="2"/>
  <c r="X30" i="2"/>
  <c r="X31" i="2"/>
  <c r="X32" i="2"/>
  <c r="X33" i="2"/>
  <c r="X34" i="2"/>
  <c r="X35" i="2"/>
  <c r="X36" i="2"/>
  <c r="X37" i="2"/>
  <c r="X38" i="2"/>
  <c r="X39" i="2"/>
  <c r="X40" i="2"/>
  <c r="X41" i="2"/>
  <c r="X42" i="2"/>
  <c r="X43" i="2"/>
  <c r="X27" i="2"/>
  <c r="C23" i="2"/>
  <c r="D23" i="2"/>
  <c r="C24" i="2"/>
  <c r="D24" i="2"/>
  <c r="C25" i="2"/>
  <c r="D25" i="2"/>
  <c r="C26" i="2"/>
  <c r="D26" i="2"/>
  <c r="C27" i="2"/>
  <c r="D27" i="2"/>
  <c r="C28" i="2"/>
  <c r="D28" i="2"/>
  <c r="C22" i="2"/>
  <c r="D22"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3" i="2"/>
  <c r="D13" i="2"/>
  <c r="C14" i="2"/>
  <c r="D14" i="2"/>
  <c r="C15" i="2"/>
  <c r="D15" i="2"/>
  <c r="C16" i="2"/>
  <c r="D16" i="2"/>
  <c r="C17" i="2"/>
  <c r="D17" i="2"/>
  <c r="C18" i="2"/>
  <c r="D18" i="2"/>
  <c r="C19" i="2"/>
  <c r="D19" i="2"/>
  <c r="C20" i="2"/>
  <c r="D20" i="2"/>
  <c r="E47" i="2"/>
  <c r="O46" i="2"/>
  <c r="F47" i="2"/>
  <c r="G47" i="2"/>
  <c r="C21" i="2"/>
  <c r="B22" i="2"/>
  <c r="B29" i="2"/>
  <c r="B30" i="2"/>
  <c r="B31" i="2"/>
  <c r="B32" i="2"/>
  <c r="B33" i="2"/>
  <c r="B34" i="2"/>
  <c r="B35" i="2"/>
  <c r="B36" i="2"/>
  <c r="B37" i="2"/>
  <c r="B38" i="2"/>
  <c r="B39" i="2"/>
  <c r="B40" i="2"/>
  <c r="B41" i="2"/>
  <c r="B42" i="2"/>
  <c r="B43" i="2"/>
  <c r="B13" i="2"/>
  <c r="B14" i="2"/>
  <c r="B15" i="2"/>
  <c r="B16" i="2"/>
  <c r="B17" i="2"/>
  <c r="B18" i="2"/>
  <c r="B19" i="2"/>
  <c r="B20" i="2"/>
  <c r="B21" i="2"/>
  <c r="B23" i="2"/>
  <c r="B24" i="2"/>
  <c r="B25" i="2"/>
  <c r="B26" i="2"/>
  <c r="B27" i="2"/>
  <c r="B28"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3" i="2"/>
  <c r="J24" i="2"/>
  <c r="J25" i="2"/>
  <c r="J26" i="2"/>
  <c r="J30" i="2"/>
  <c r="J31" i="2"/>
  <c r="J32" i="2"/>
  <c r="J33" i="2"/>
  <c r="J34" i="2"/>
  <c r="J35" i="2"/>
  <c r="J27" i="2"/>
  <c r="J36" i="2"/>
  <c r="J37" i="2"/>
  <c r="J20" i="2"/>
  <c r="J28" i="2"/>
  <c r="J22" i="2"/>
  <c r="J29" i="2"/>
  <c r="J38" i="2"/>
  <c r="J39" i="2"/>
  <c r="J40" i="2"/>
  <c r="J41" i="2"/>
  <c r="J42" i="2"/>
  <c r="J43" i="2"/>
  <c r="J62" i="2"/>
  <c r="J67" i="2"/>
  <c r="J71" i="2"/>
  <c r="J70" i="2"/>
  <c r="J12" i="2"/>
  <c r="B10" i="2"/>
  <c r="F12" i="2" l="1"/>
  <c r="E12" i="2"/>
  <c r="J89" i="2"/>
  <c r="J93" i="2" s="1"/>
  <c r="E27" i="2"/>
  <c r="J64" i="2"/>
  <c r="J68" i="2" s="1"/>
  <c r="J104" i="2"/>
  <c r="J109" i="2" s="1"/>
  <c r="J73" i="2"/>
  <c r="J77" i="2" s="1"/>
  <c r="F23" i="2"/>
  <c r="F39" i="2"/>
  <c r="G14" i="2"/>
  <c r="E42" i="2"/>
  <c r="F24" i="2"/>
  <c r="G36" i="2"/>
  <c r="E34" i="2"/>
  <c r="G22"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7" i="2"/>
  <c r="E25" i="2"/>
  <c r="G20" i="2"/>
  <c r="E18" i="2"/>
  <c r="F15" i="2"/>
  <c r="G12" i="2"/>
  <c r="G28" i="2"/>
  <c r="F42" i="2"/>
  <c r="G39" i="2"/>
  <c r="E37" i="2"/>
  <c r="F34" i="2"/>
  <c r="G31" i="2"/>
  <c r="E29" i="2"/>
  <c r="F27" i="2"/>
  <c r="G24" i="2"/>
  <c r="F20" i="2"/>
  <c r="G17" i="2"/>
  <c r="E15" i="2"/>
  <c r="G41" i="2"/>
  <c r="E39" i="2"/>
  <c r="F36" i="2"/>
  <c r="G33" i="2"/>
  <c r="E31" i="2"/>
  <c r="F22" i="2"/>
  <c r="G26" i="2"/>
  <c r="E24" i="2"/>
  <c r="G19" i="2"/>
  <c r="E17" i="2"/>
  <c r="F14" i="2"/>
  <c r="G23" i="2"/>
  <c r="E23" i="2"/>
  <c r="F41" i="2"/>
  <c r="G38" i="2"/>
  <c r="E36" i="2"/>
  <c r="F33" i="2"/>
  <c r="G30" i="2"/>
  <c r="E22" i="2"/>
  <c r="F26" i="2"/>
  <c r="G21" i="2"/>
  <c r="F19" i="2"/>
  <c r="G16" i="2"/>
  <c r="E14" i="2"/>
  <c r="F43" i="2"/>
  <c r="G40" i="2"/>
  <c r="E38" i="2"/>
  <c r="F35" i="2"/>
  <c r="G32" i="2"/>
  <c r="E30" i="2"/>
  <c r="F28" i="2"/>
  <c r="G25" i="2"/>
  <c r="E21" i="2"/>
  <c r="G18" i="2"/>
  <c r="E16" i="2"/>
  <c r="F13" i="2"/>
  <c r="G43" i="2"/>
  <c r="E41" i="2"/>
  <c r="F38" i="2"/>
  <c r="G35" i="2"/>
  <c r="F30" i="2"/>
  <c r="E26" i="2"/>
  <c r="F21" i="2"/>
  <c r="E19" i="2"/>
  <c r="F16" i="2"/>
  <c r="G13" i="2"/>
  <c r="E43" i="2"/>
  <c r="F40" i="2"/>
  <c r="G37" i="2"/>
  <c r="E35" i="2"/>
  <c r="F32" i="2"/>
  <c r="G29" i="2"/>
  <c r="E28" i="2"/>
  <c r="F25"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<sst xmlns="http://schemas.openxmlformats.org/spreadsheetml/2006/main" count="206" uniqueCount="99">
  <si>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</si>
  <si>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</si>
  <si>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</si>
  <si>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</si>
  <si>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</si>
  <si>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</si>
  <si>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</si>
  <si>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</si>
  <si>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</si>
  <si>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</si>
  <si>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</si>
  <si>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</si>
  <si>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</si>
  <si>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</si>
  <si>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</si>
  <si>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</si>
  <si>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</si>
  <si>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</si>
  <si>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</si>
  <si>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</si>
  <si>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</si>
  <si>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</si>
  <si>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</si>
  <si>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</si>
  <si>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</si>
  <si>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</si>
  <si>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</si>
  <si>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</si>
  <si>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</si>
  <si>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</si>
  <si>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</si>
  <si>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</si>
  <si>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</si>
  <si>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</si>
  <si>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</si>
  <si>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</si>
  <si>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</si>
  <si>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</si>
  <si>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</si>
  <si>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</si>
  <si>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</si>
  <si>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</si>
  <si>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</si>
  <si>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</si>
  <si>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</si>
  <si>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</si>
  <si>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</si>
  <si>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</si>
  <si>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</si>
  <si>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</si>
  <si>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</si>
  <si>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</si>
  <si>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</si>
  <si>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</si>
  <si>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</si>
  <si>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</si>
  <si>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</si>
  <si>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</si>
  <si>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</si>
  <si>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</si>
  <si>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</si>
  <si>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</si>
  <si>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</si>
  <si>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</si>
  <si>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</si>
  <si>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</si>
  <si>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</si>
  <si>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</si>
  <si>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Vorteig TA170</t>
  </si>
  <si>
    <t>o</t>
  </si>
  <si>
    <t>Weizenmehl Type 550</t>
  </si>
  <si>
    <t>u</t>
  </si>
  <si>
    <t>Hefe</t>
  </si>
  <si>
    <t>Salz</t>
  </si>
  <si>
    <t>Wasser</t>
  </si>
  <si>
    <t>Hefe (nach Führung)</t>
  </si>
  <si>
    <t>Grillbrot - grobporig und rösch</t>
  </si>
  <si>
    <t>22 - 24°C</t>
  </si>
  <si>
    <t>1 Stunde Raumtemperatur, 8-12 Stunden bei 5°C (Kühlung) und dann noch  5-7 Stunden bei 25°C (Raumtemperatur)</t>
  </si>
  <si>
    <t>5 - 30 Minuten, je nach Teigreife</t>
  </si>
  <si>
    <t>Wasser ca.</t>
  </si>
  <si>
    <t>nach Wunsch</t>
  </si>
  <si>
    <t>Quellstück</t>
  </si>
  <si>
    <t>Sonnenblumenkerne leicht geröstet</t>
  </si>
  <si>
    <t>Wasser (kalt)</t>
  </si>
  <si>
    <t>fermalt (nach Farbe)</t>
  </si>
  <si>
    <t>Wichtig: Das Volumen des Teiges in der Wanne muss sich ungefähr vervierfacht haben, bevor die Gebäcke aufgearbeitet werden dürfen.</t>
  </si>
  <si>
    <t>10 - 15 Minuten (Spiralkneter, gut auskneten, Teig muss sich vom Kesselrand lösen und sich um die Spirale wickeln)</t>
  </si>
  <si>
    <t>Pfälzer Nussbrot</t>
  </si>
  <si>
    <t>herrlich aromatisch</t>
  </si>
  <si>
    <t>Walnüsse</t>
  </si>
  <si>
    <t>Haselnüsse geröstet</t>
  </si>
  <si>
    <t>-</t>
  </si>
  <si>
    <t>ca. 12 Minuten, dann Quellstück zugeben</t>
  </si>
  <si>
    <t>Damit die Porung nicht zu grob wird bei dieser Art der Brotes etwas "Luft" aus dem Teigstück rauswirken.</t>
  </si>
  <si>
    <t>Wirken</t>
  </si>
  <si>
    <t>- Anpassen des Vorteigs auf die betriebseigene Führung (oder einfach weglassen)
- bei direkter Führung (4-6 Stunden von Teigbereitung bis Ofen) 0,3 - 0,6% Diastasemalz (activemalt) einsetzen und Hefemenge erhöhen</t>
  </si>
  <si>
    <t>Brote mit einer kräftigen Kruste, jedoch nicht zu dunkel ausbacken.</t>
  </si>
  <si>
    <t>- die Vormischung "Grillbrot" sorgt für einen sehr guten Stand, die grobe Porung und eine ausgeprägte Rösche.
- mit der Menge an "fermalt" (fermentiertes, dunkles Roggenmalz) stellt man die gewünschte Farbe der Krume ein.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</si>
</sst>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xf numFmtId="0" fontId="52" fillId="0" borderId="20" xfId="0"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88</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89</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Vorteig TA170</v>
      </c>
      <c r="C12" s="36">
        <f t="shared" ref="C12:C20" si="1">IF(AND(L12&lt;&gt;"",M12&lt;&gt;""),M12,"")</f>
        <v>3.4299999999999997</v>
      </c>
      <c r="D12" s="37" t="str">
        <f t="shared" ref="D12:D20" si="2">IF(AND(O12&lt;&gt;"",M12&lt;&gt;""),$O12,"")</f>
        <v>kg</v>
      </c>
      <c r="E12" s="38">
        <f>IF(AND($L$5&gt;0,$O$46&gt;0),"-----",IF($C12&lt;&gt;"",IF($M12&lt;$O$3,$C12*E$47,ROUND($C12*E$47,2)),""))</f>
        <v>3.4299999999999997</v>
      </c>
      <c r="F12" s="38">
        <f>IF(AND($L$5&gt;0,$O$46&gt;0),"-----",IF($C12&lt;&gt;"",IF($M12&lt;$O$3,$C12*F$47,ROUND($C12*F$47,2)),""))</f>
        <v>6.8599999999999994</v>
      </c>
      <c r="G12" s="38">
        <f>IF(AND($L$5&gt;0,$O$46&gt;0),"-----",IF($C12&lt;&gt;"",IF($M12&lt;$O$3,$C12*G$47,ROUND($C12*G$47,2)),""))</f>
        <v>10.29</v>
      </c>
      <c r="H12" s="34"/>
      <c r="I12" s="39"/>
      <c r="J12" s="40" t="str">
        <f>IF(L12&lt;&gt;"","X","")</f>
        <v>X</v>
      </c>
      <c r="K12" s="41" t="s">
        <v>55</v>
      </c>
      <c r="L12" s="42" t="s">
        <v>68</v>
      </c>
      <c r="M12" s="43">
        <f>SUM(M13:M16)</f>
        <v>3.4299999999999997</v>
      </c>
      <c r="N12" s="39"/>
      <c r="O12" s="44" t="s">
        <v>7</v>
      </c>
      <c r="P12" s="39"/>
      <c r="Q12" s="45" t="s">
        <v>69</v>
      </c>
      <c r="R12" s="39"/>
      <c r="S12" s="42"/>
      <c r="T12" s="33"/>
      <c r="W12" s="46" t="s">
        <v>7</v>
      </c>
      <c r="X12" s="47">
        <f t="shared" ref="X12:X21" si="3">IF(AND(Q12&lt;&gt;"o",Q12&lt;&gt;"o2",Q12&lt;&gt;"o3"),M12,0)</f>
        <v>0</v>
      </c>
    </row>
    <row r="13" spans="1:24" s="46" customFormat="1" ht="20.25" customHeight="1" x14ac:dyDescent="0.2">
      <c r="A13" s="34"/>
      <c r="B13" s="35" t="str">
        <f t="shared" si="0"/>
        <v xml:space="preserve">     Weizenmehl Type 550</v>
      </c>
      <c r="C13" s="36">
        <f t="shared" si="1"/>
        <v>2</v>
      </c>
      <c r="D13" s="37" t="str">
        <f t="shared" si="2"/>
        <v>kg</v>
      </c>
      <c r="E13" s="38">
        <f>IF(AND($L$5&gt;0,$O$46&gt;0),"-----",IF($C13&lt;&gt;"",IF($M13&lt;$O$3,$C13*E$47,ROUND($C13*E$47,2)),""))</f>
        <v>2</v>
      </c>
      <c r="F13" s="38">
        <f>IF(AND($L$5&gt;0,$O$46&gt;0),"-----",IF($C13&lt;&gt;"",IF($M13&lt;$O$3,$C13*F$47,ROUND($C13*F$47,2)),""))</f>
        <v>4</v>
      </c>
      <c r="G13" s="38">
        <f>IF(AND($L$5&gt;0,$O$46&gt;0),"-----",IF($C13&lt;&gt;"",IF($M13&lt;$O$3,$C13*G$47,ROUND($C13*G$47,2)),""))</f>
        <v>6</v>
      </c>
      <c r="H13" s="34"/>
      <c r="I13" s="39"/>
      <c r="J13" s="40" t="str">
        <f t="shared" ref="J13:J43" si="4">IF(L13&lt;&gt;"","X","")</f>
        <v>X</v>
      </c>
      <c r="K13" s="41" t="s">
        <v>55</v>
      </c>
      <c r="L13" s="42" t="s">
        <v>70</v>
      </c>
      <c r="M13" s="43">
        <v>2</v>
      </c>
      <c r="N13" s="39"/>
      <c r="O13" s="44" t="s">
        <v>7</v>
      </c>
      <c r="P13" s="39"/>
      <c r="Q13" s="45" t="s">
        <v>71</v>
      </c>
      <c r="R13" s="39"/>
      <c r="S13" s="42"/>
      <c r="T13" s="33"/>
      <c r="W13" s="46" t="s">
        <v>7</v>
      </c>
      <c r="X13" s="47">
        <f t="shared" si="3"/>
        <v>2</v>
      </c>
    </row>
    <row r="14" spans="1:24" s="46" customFormat="1" ht="20.25" customHeight="1" x14ac:dyDescent="0.2">
      <c r="A14" s="34"/>
      <c r="B14" s="35" t="str">
        <f t="shared" si="0"/>
        <v xml:space="preserve">     Hefe</v>
      </c>
      <c r="C14" s="36">
        <f t="shared" si="1"/>
        <v>0.01</v>
      </c>
      <c r="D14" s="37" t="str">
        <f t="shared" si="2"/>
        <v>kg</v>
      </c>
      <c r="E14" s="38">
        <f>IF(AND($L$5&gt;0,$O$46&gt;0),"-----",IF($C14&lt;&gt;"",IF($M14&lt;$O$3,$C14*E$47,ROUND($C14*E$47,2)),""))</f>
        <v>0.01</v>
      </c>
      <c r="F14" s="38">
        <f>IF(AND($L$5&gt;0,$O$46&gt;0),"-----",IF($C14&lt;&gt;"",IF($M14&lt;$O$3,$C14*F$47,ROUND($C14*F$47,2)),""))</f>
        <v>0.02</v>
      </c>
      <c r="G14" s="38">
        <f>IF(AND($L$5&gt;0,$O$46&gt;0),"-----",IF($C14&lt;&gt;"",IF($M14&lt;$O$3,$C14*G$47,ROUND($C14*G$47,2)),""))</f>
        <v>0.03</v>
      </c>
      <c r="H14" s="34"/>
      <c r="I14" s="39"/>
      <c r="J14" s="40" t="str">
        <f t="shared" si="4"/>
        <v>X</v>
      </c>
      <c r="K14" s="41" t="s">
        <v>55</v>
      </c>
      <c r="L14" s="42" t="s">
        <v>72</v>
      </c>
      <c r="M14" s="43">
        <v>0.01</v>
      </c>
      <c r="N14" s="39"/>
      <c r="O14" s="44" t="s">
        <v>7</v>
      </c>
      <c r="P14" s="39"/>
      <c r="Q14" s="45" t="s">
        <v>71</v>
      </c>
      <c r="R14" s="39"/>
      <c r="S14" s="42"/>
      <c r="T14" s="33"/>
      <c r="W14" s="46" t="s">
        <v>7</v>
      </c>
      <c r="X14" s="47">
        <f t="shared" si="3"/>
        <v>0.01</v>
      </c>
    </row>
    <row r="15" spans="1:24" s="46" customFormat="1" ht="20.25" customHeight="1" x14ac:dyDescent="0.2">
      <c r="A15" s="34"/>
      <c r="B15" s="35" t="str">
        <f t="shared" si="0"/>
        <v xml:space="preserve">     Salz</v>
      </c>
      <c r="C15" s="36">
        <f t="shared" si="1"/>
        <v>0.02</v>
      </c>
      <c r="D15" s="37" t="str">
        <f t="shared" si="2"/>
        <v>kg</v>
      </c>
      <c r="E15" s="38">
        <f>IF(AND($L$5&gt;0,$O$46&gt;0),"-----",IF($C15&lt;&gt;"",IF($M15&lt;$O$3,$C15*E$47,ROUND($C15*E$47,2)),""))</f>
        <v>0.02</v>
      </c>
      <c r="F15" s="38">
        <f>IF(AND($L$5&gt;0,$O$46&gt;0),"-----",IF($C15&lt;&gt;"",IF($M15&lt;$O$3,$C15*F$47,ROUND($C15*F$47,2)),""))</f>
        <v>0.04</v>
      </c>
      <c r="G15" s="38">
        <f>IF(AND($L$5&gt;0,$O$46&gt;0),"-----",IF($C15&lt;&gt;"",IF($M15&lt;$O$3,$C15*G$47,ROUND($C15*G$47,2)),""))</f>
        <v>0.06</v>
      </c>
      <c r="H15" s="34"/>
      <c r="I15" s="39"/>
      <c r="J15" s="40" t="str">
        <f t="shared" si="4"/>
        <v>X</v>
      </c>
      <c r="K15" s="41" t="s">
        <v>55</v>
      </c>
      <c r="L15" s="42" t="s">
        <v>73</v>
      </c>
      <c r="M15" s="43">
        <v>0.02</v>
      </c>
      <c r="N15" s="39"/>
      <c r="O15" s="44" t="s">
        <v>7</v>
      </c>
      <c r="P15" s="39"/>
      <c r="Q15" s="45" t="s">
        <v>71</v>
      </c>
      <c r="R15" s="39"/>
      <c r="S15" s="42"/>
      <c r="T15" s="33"/>
      <c r="W15" s="46" t="s">
        <v>7</v>
      </c>
      <c r="X15" s="47">
        <f t="shared" si="3"/>
        <v>0.02</v>
      </c>
    </row>
    <row r="16" spans="1:24" s="46" customFormat="1" ht="20.25" customHeight="1" x14ac:dyDescent="0.2">
      <c r="A16" s="34"/>
      <c r="B16" s="35" t="str">
        <f t="shared" si="0"/>
        <v xml:space="preserve">     Wasser</v>
      </c>
      <c r="C16" s="36">
        <f t="shared" si="1"/>
        <v>1.4</v>
      </c>
      <c r="D16" s="37" t="str">
        <f t="shared" si="2"/>
        <v>kg</v>
      </c>
      <c r="E16" s="38">
        <f>IF(AND($L$5&gt;0,$O$46&gt;0),"-----",IF($C16&lt;&gt;"",IF($M16&lt;$O$3,$C16*E$47,ROUND($C16*E$47,2)),""))</f>
        <v>1.4</v>
      </c>
      <c r="F16" s="38">
        <f>IF(AND($L$5&gt;0,$O$46&gt;0),"-----",IF($C16&lt;&gt;"",IF($M16&lt;$O$3,$C16*F$47,ROUND($C16*F$47,2)),""))</f>
        <v>2.8</v>
      </c>
      <c r="G16" s="38">
        <f>IF(AND($L$5&gt;0,$O$46&gt;0),"-----",IF($C16&lt;&gt;"",IF($M16&lt;$O$3,$C16*G$47,ROUND($C16*G$47,2)),""))</f>
        <v>4.1999999999999993</v>
      </c>
      <c r="H16" s="34"/>
      <c r="I16" s="39"/>
      <c r="J16" s="40" t="str">
        <f t="shared" si="4"/>
        <v>X</v>
      </c>
      <c r="K16" s="41" t="s">
        <v>55</v>
      </c>
      <c r="L16" s="42" t="s">
        <v>74</v>
      </c>
      <c r="M16" s="43">
        <v>1.4</v>
      </c>
      <c r="N16" s="39"/>
      <c r="O16" s="44" t="s">
        <v>7</v>
      </c>
      <c r="P16" s="39"/>
      <c r="Q16" s="45" t="s">
        <v>71</v>
      </c>
      <c r="R16" s="39"/>
      <c r="S16" s="42"/>
      <c r="T16" s="33"/>
      <c r="W16" s="46" t="s">
        <v>7</v>
      </c>
      <c r="X16" s="47">
        <f t="shared" si="3"/>
        <v>1.4</v>
      </c>
    </row>
    <row r="17" spans="1:24" s="46" customFormat="1" ht="20.25" customHeight="1" x14ac:dyDescent="0.2">
      <c r="A17" s="34"/>
      <c r="B17" s="35" t="str">
        <f t="shared" si="0"/>
        <v>Weizenmehl Type 550</v>
      </c>
      <c r="C17" s="36">
        <f t="shared" si="1"/>
        <v>7</v>
      </c>
      <c r="D17" s="37" t="str">
        <f t="shared" si="2"/>
        <v>kg</v>
      </c>
      <c r="E17" s="38">
        <f>IF(AND($L$5&gt;0,$O$46&gt;0),"-----",IF($C17&lt;&gt;"",IF($M17&lt;$O$3,$C17*E$47,ROUND($C17*E$47,2)),""))</f>
        <v>7</v>
      </c>
      <c r="F17" s="38">
        <f>IF(AND($L$5&gt;0,$O$46&gt;0),"-----",IF($C17&lt;&gt;"",IF($M17&lt;$O$3,$C17*F$47,ROUND($C17*F$47,2)),""))</f>
        <v>14</v>
      </c>
      <c r="G17" s="38">
        <f>IF(AND($L$5&gt;0,$O$46&gt;0),"-----",IF($C17&lt;&gt;"",IF($M17&lt;$O$3,$C17*G$47,ROUND($C17*G$47,2)),""))</f>
        <v>21</v>
      </c>
      <c r="H17" s="34"/>
      <c r="I17" s="39"/>
      <c r="J17" s="40" t="str">
        <f t="shared" si="4"/>
        <v>X</v>
      </c>
      <c r="K17" s="41" t="s">
        <v>55</v>
      </c>
      <c r="L17" s="42" t="s">
        <v>70</v>
      </c>
      <c r="M17" s="43">
        <f>9-M13</f>
        <v>7</v>
      </c>
      <c r="N17" s="39"/>
      <c r="O17" s="44" t="s">
        <v>7</v>
      </c>
      <c r="P17" s="39"/>
      <c r="Q17" s="45"/>
      <c r="R17" s="39"/>
      <c r="S17" s="42"/>
      <c r="T17" s="33"/>
      <c r="W17" s="46" t="s">
        <v>7</v>
      </c>
      <c r="X17" s="47">
        <f t="shared" si="3"/>
        <v>7</v>
      </c>
    </row>
    <row r="18" spans="1:24" s="46" customFormat="1" ht="20.25" customHeight="1" x14ac:dyDescent="0.2">
      <c r="A18" s="34"/>
      <c r="B18" s="35" t="str">
        <f t="shared" si="0"/>
        <v>Grillbrot - grobporig und rösch</v>
      </c>
      <c r="C18" s="36">
        <f t="shared" si="1"/>
        <v>1</v>
      </c>
      <c r="D18" s="37" t="str">
        <f t="shared" si="2"/>
        <v>kg</v>
      </c>
      <c r="E18" s="38">
        <f>IF(AND($L$5&gt;0,$O$46&gt;0),"-----",IF($C18&lt;&gt;"",IF($M18&lt;$O$3,$C18*E$47,ROUND($C18*E$47,2)),""))</f>
        <v>1</v>
      </c>
      <c r="F18" s="38">
        <f>IF(AND($L$5&gt;0,$O$46&gt;0),"-----",IF($C18&lt;&gt;"",IF($M18&lt;$O$3,$C18*F$47,ROUND($C18*F$47,2)),""))</f>
        <v>2</v>
      </c>
      <c r="G18" s="38">
        <f>IF(AND($L$5&gt;0,$O$46&gt;0),"-----",IF($C18&lt;&gt;"",IF($M18&lt;$O$3,$C18*G$47,ROUND($C18*G$47,2)),""))</f>
        <v>3</v>
      </c>
      <c r="H18" s="34"/>
      <c r="I18" s="39"/>
      <c r="J18" s="40" t="str">
        <f t="shared" si="4"/>
        <v>X</v>
      </c>
      <c r="K18" s="41" t="s">
        <v>55</v>
      </c>
      <c r="L18" s="42" t="s">
        <v>76</v>
      </c>
      <c r="M18" s="43">
        <v>1</v>
      </c>
      <c r="N18" s="39"/>
      <c r="O18" s="44" t="s">
        <v>7</v>
      </c>
      <c r="P18" s="39"/>
      <c r="Q18" s="45"/>
      <c r="R18" s="39"/>
      <c r="S18" s="42"/>
      <c r="T18" s="33"/>
      <c r="W18" s="46" t="s">
        <v>7</v>
      </c>
      <c r="X18" s="47">
        <f t="shared" si="3"/>
        <v>1</v>
      </c>
    </row>
    <row r="19" spans="1:24" s="46" customFormat="1" ht="20.25" customHeight="1" x14ac:dyDescent="0.2">
      <c r="A19" s="34"/>
      <c r="B19" s="35" t="str">
        <f t="shared" si="0"/>
        <v>Salz</v>
      </c>
      <c r="C19" s="36">
        <f t="shared" si="1"/>
        <v>0.25</v>
      </c>
      <c r="D19" s="37" t="str">
        <f t="shared" si="2"/>
        <v>kg</v>
      </c>
      <c r="E19" s="38">
        <f>IF(AND($L$5&gt;0,$O$46&gt;0),"-----",IF($C19&lt;&gt;"",IF($M19&lt;$O$3,$C19*E$47,ROUND($C19*E$47,2)),""))</f>
        <v>0.25</v>
      </c>
      <c r="F19" s="38">
        <f>IF(AND($L$5&gt;0,$O$46&gt;0),"-----",IF($C19&lt;&gt;"",IF($M19&lt;$O$3,$C19*F$47,ROUND($C19*F$47,2)),""))</f>
        <v>0.5</v>
      </c>
      <c r="G19" s="38">
        <f>IF(AND($L$5&gt;0,$O$46&gt;0),"-----",IF($C19&lt;&gt;"",IF($M19&lt;$O$3,$C19*G$47,ROUND($C19*G$47,2)),""))</f>
        <v>0.75</v>
      </c>
      <c r="H19" s="34"/>
      <c r="I19" s="39"/>
      <c r="J19" s="40" t="str">
        <f t="shared" si="4"/>
        <v>X</v>
      </c>
      <c r="K19" s="41" t="s">
        <v>55</v>
      </c>
      <c r="L19" s="42" t="s">
        <v>73</v>
      </c>
      <c r="M19" s="43">
        <v>0.25</v>
      </c>
      <c r="N19" s="39"/>
      <c r="O19" s="44" t="s">
        <v>7</v>
      </c>
      <c r="P19" s="39"/>
      <c r="Q19" s="45"/>
      <c r="R19" s="39"/>
      <c r="S19" s="42"/>
      <c r="T19" s="33"/>
      <c r="W19" s="46" t="s">
        <v>7</v>
      </c>
      <c r="X19" s="47">
        <f t="shared" si="3"/>
        <v>0.25</v>
      </c>
    </row>
    <row r="20" spans="1:24" s="46" customFormat="1" ht="20.25" customHeight="1" x14ac:dyDescent="0.2">
      <c r="A20" s="34"/>
      <c r="B20" s="35" t="str">
        <f t="shared" si="0"/>
        <v>Hefe (nach Führung)</v>
      </c>
      <c r="C20" s="36">
        <f t="shared" si="1"/>
        <v>0.04</v>
      </c>
      <c r="D20" s="37" t="str">
        <f t="shared" si="2"/>
        <v>kg</v>
      </c>
      <c r="E20" s="38">
        <f>IF(AND($L$5&gt;0,$O$46&gt;0),"-----",IF($C20&lt;&gt;"",IF($M20&lt;$O$3,$C20*E$47,ROUND($C20*E$47,2)),""))</f>
        <v>0.04</v>
      </c>
      <c r="F20" s="38">
        <f>IF(AND($L$5&gt;0,$O$46&gt;0),"-----",IF($C20&lt;&gt;"",IF($M20&lt;$O$3,$C20*F$47,ROUND($C20*F$47,2)),""))</f>
        <v>0.08</v>
      </c>
      <c r="G20" s="38">
        <f>IF(AND($L$5&gt;0,$O$46&gt;0),"-----",IF($C20&lt;&gt;"",IF($M20&lt;$O$3,$C20*G$47,ROUND($C20*G$47,2)),""))</f>
        <v>0.12</v>
      </c>
      <c r="H20" s="34"/>
      <c r="I20" s="39"/>
      <c r="J20" s="40" t="str">
        <f>IF(L20&lt;&gt;"","X","")</f>
        <v>X</v>
      </c>
      <c r="K20" s="41" t="s">
        <v>55</v>
      </c>
      <c r="L20" s="42" t="s">
        <v>75</v>
      </c>
      <c r="M20" s="43">
        <v>0.04</v>
      </c>
      <c r="N20" s="39"/>
      <c r="O20" s="44" t="s">
        <v>7</v>
      </c>
      <c r="P20" s="39"/>
      <c r="Q20" s="45"/>
      <c r="R20" s="39"/>
      <c r="S20" s="42"/>
      <c r="T20" s="33"/>
      <c r="W20" s="46" t="s">
        <v>7</v>
      </c>
      <c r="X20" s="47">
        <f t="shared" si="3"/>
        <v>0.04</v>
      </c>
    </row>
    <row r="21" spans="1:24" s="46" customFormat="1" ht="20.25" customHeight="1" x14ac:dyDescent="0.2">
      <c r="A21" s="34"/>
      <c r="B21" s="35" t="str">
        <f t="shared" si="0"/>
        <v>Wasser ca.</v>
      </c>
      <c r="C21" s="36">
        <f t="shared" ref="C21:C30" si="5">IF(AND(L21&lt;&gt;"",M21&lt;&gt;""),M21,"")</f>
        <v>6.7</v>
      </c>
      <c r="D21" s="37" t="str">
        <f t="shared" ref="D21:D30" si="6">IF(AND(O21&lt;&gt;"",M21&lt;&gt;""),$O21,"")</f>
        <v>kg</v>
      </c>
      <c r="E21" s="38">
        <f>IF(AND($L$5&gt;0,$O$46&gt;0),"-----",IF($C21&lt;&gt;"",IF($M21&lt;$O$3,$C21*E$47,ROUND($C21*E$47,2)),""))</f>
        <v>6.7</v>
      </c>
      <c r="F21" s="38">
        <f>IF(AND($L$5&gt;0,$O$46&gt;0),"-----",IF($C21&lt;&gt;"",IF($M21&lt;$O$3,$C21*F$47,ROUND($C21*F$47,2)),""))</f>
        <v>13.4</v>
      </c>
      <c r="G21" s="38">
        <f>IF(AND($L$5&gt;0,$O$46&gt;0),"-----",IF($C21&lt;&gt;"",IF($M21&lt;$O$3,$C21*G$47,ROUND($C21*G$47,2)),""))</f>
        <v>20.100000000000001</v>
      </c>
      <c r="H21" s="34"/>
      <c r="I21" s="39"/>
      <c r="J21" s="40" t="str">
        <f t="shared" si="4"/>
        <v>X</v>
      </c>
      <c r="K21" s="41" t="s">
        <v>55</v>
      </c>
      <c r="L21" s="42" t="s">
        <v>80</v>
      </c>
      <c r="M21" s="43">
        <v>6.7</v>
      </c>
      <c r="N21" s="39"/>
      <c r="O21" s="44" t="s">
        <v>7</v>
      </c>
      <c r="P21" s="39"/>
      <c r="Q21" s="45"/>
      <c r="R21" s="39"/>
      <c r="S21" s="42"/>
      <c r="T21" s="33"/>
      <c r="W21" s="46" t="s">
        <v>7</v>
      </c>
      <c r="X21" s="47">
        <f t="shared" si="3"/>
        <v>6.7</v>
      </c>
    </row>
    <row r="22" spans="1:24" s="46" customFormat="1" ht="20.25" customHeight="1" x14ac:dyDescent="0.2">
      <c r="A22" s="34"/>
      <c r="B22" s="35" t="str">
        <f>IF(L22="","",IF(OR(Q22="U",Q22="O2"),"     "&amp;L22,IF(OR(Q22="U2",Q22="O3"),"         "&amp;L22,IF(Q22="U3","            "&amp;L22,L22))))</f>
        <v>-</v>
      </c>
      <c r="C22" s="36" t="str">
        <f>IF(AND(L22&lt;&gt;"",M22&lt;&gt;""),M22,"")</f>
        <v/>
      </c>
      <c r="D22" s="37" t="str">
        <f>IF(AND(O22&lt;&gt;"",M22&lt;&gt;""),$O22,"")</f>
        <v/>
      </c>
      <c r="E22" s="38" t="str">
        <f>IF(AND($L$5&gt;0,$O$46&gt;0),"-----",IF($C22&lt;&gt;"",IF($M22&lt;$O$3,$C22*E$47,ROUND($C22*E$47,2)),""))</f>
        <v/>
      </c>
      <c r="F22" s="38" t="str">
        <f>IF(AND($L$5&gt;0,$O$46&gt;0),"-----",IF($C22&lt;&gt;"",IF($M22&lt;$O$3,$C22*F$47,ROUND($C22*F$47,2)),""))</f>
        <v/>
      </c>
      <c r="G22" s="38" t="str">
        <f>IF(AND($L$5&gt;0,$O$46&gt;0),"-----",IF($C22&lt;&gt;"",IF($M22&lt;$O$3,$C22*G$47,ROUND($C22*G$47,2)),""))</f>
        <v/>
      </c>
      <c r="H22" s="34"/>
      <c r="I22" s="39"/>
      <c r="J22" s="40" t="str">
        <f>IF(L22&lt;&gt;"","X","")</f>
        <v>X</v>
      </c>
      <c r="K22" s="41" t="s">
        <v>55</v>
      </c>
      <c r="L22" s="42" t="s">
        <v>92</v>
      </c>
      <c r="M22" s="43"/>
      <c r="N22" s="39"/>
      <c r="O22" s="44"/>
      <c r="P22" s="39"/>
      <c r="Q22" s="45"/>
      <c r="R22" s="39"/>
      <c r="S22" s="42"/>
      <c r="T22" s="33"/>
      <c r="W22" s="46" t="s">
        <v>7</v>
      </c>
      <c r="X22" s="47">
        <f>IF(AND(Q22&lt;&gt;"o",Q22&lt;&gt;"o2",Q22&lt;&gt;"o3"),M22,0)</f>
        <v>0</v>
      </c>
    </row>
    <row r="23" spans="1:24" s="46" customFormat="1" ht="20.25" customHeight="1" x14ac:dyDescent="0.2">
      <c r="A23" s="34"/>
      <c r="B23" s="35" t="str">
        <f t="shared" ref="B23:B28" si="7">IF(L23="","",IF(OR(Q23="U",Q23="O2"),"     "&amp;L23,IF(OR(Q23="U2",Q23="O3"),"         "&amp;L23,IF(Q23="U3","            "&amp;L23,L23))))</f>
        <v>Quellstück</v>
      </c>
      <c r="C23" s="36">
        <f t="shared" ref="C23:C28" si="8">IF(AND(L23&lt;&gt;"",M23&lt;&gt;""),M23,"")</f>
        <v>3.9000000000000004</v>
      </c>
      <c r="D23" s="37" t="str">
        <f>IF(AND(O23&lt;&gt;"",M23&lt;&gt;""),$O23,"")</f>
        <v>kg</v>
      </c>
      <c r="E23" s="38">
        <f>IF(AND($L$5&gt;0,$O$46&gt;0),"-----",IF($C23&lt;&gt;"",IF($M23&lt;$O$3,$C23*E$47,ROUND($C23*E$47,2)),""))</f>
        <v>3.9000000000000004</v>
      </c>
      <c r="F23" s="38">
        <f>IF(AND($L$5&gt;0,$O$46&gt;0),"-----",IF($C23&lt;&gt;"",IF($M23&lt;$O$3,$C23*F$47,ROUND($C23*F$47,2)),""))</f>
        <v>7.8000000000000007</v>
      </c>
      <c r="G23" s="38">
        <f>IF(AND($L$5&gt;0,$O$46&gt;0),"-----",IF($C23&lt;&gt;"",IF($M23&lt;$O$3,$C23*G$47,ROUND($C23*G$47,2)),""))</f>
        <v>11.700000000000001</v>
      </c>
      <c r="H23" s="34"/>
      <c r="I23" s="39"/>
      <c r="J23" s="40" t="str">
        <f t="shared" ref="J23:J28" si="9">IF(L23&lt;&gt;"","X","")</f>
        <v>X</v>
      </c>
      <c r="K23" s="41" t="s">
        <v>55</v>
      </c>
      <c r="L23" s="42" t="s">
        <v>82</v>
      </c>
      <c r="M23" s="43">
        <f>SUM(M24:M28)</f>
        <v>3.9000000000000004</v>
      </c>
      <c r="N23" s="39"/>
      <c r="O23" s="44" t="s">
        <v>7</v>
      </c>
      <c r="P23" s="39"/>
      <c r="Q23" s="45" t="s">
        <v>69</v>
      </c>
      <c r="R23" s="39"/>
      <c r="S23" s="42"/>
      <c r="T23" s="33"/>
      <c r="W23" s="46" t="s">
        <v>7</v>
      </c>
      <c r="X23" s="47">
        <f t="shared" ref="X23:X28" si="10">IF(AND(Q23&lt;&gt;"o",Q23&lt;&gt;"o2",Q23&lt;&gt;"o3"),M23,0)</f>
        <v>0</v>
      </c>
    </row>
    <row r="24" spans="1:24" s="46" customFormat="1" ht="20.25" customHeight="1" x14ac:dyDescent="0.2">
      <c r="A24" s="34"/>
      <c r="B24" s="35" t="str">
        <f t="shared" si="7"/>
        <v xml:space="preserve">     Sonnenblumenkerne leicht geröstet</v>
      </c>
      <c r="C24" s="36">
        <f t="shared" si="8"/>
        <v>0.6</v>
      </c>
      <c r="D24" s="37" t="str">
        <f>IF(AND(O24&lt;&gt;"",M24&lt;&gt;""),$O24,"")</f>
        <v>kg</v>
      </c>
      <c r="E24" s="38">
        <f>IF(AND($L$5&gt;0,$O$46&gt;0),"-----",IF($C24&lt;&gt;"",IF($M24&lt;$O$3,$C24*E$47,ROUND($C24*E$47,2)),""))</f>
        <v>0.6</v>
      </c>
      <c r="F24" s="38">
        <f>IF(AND($L$5&gt;0,$O$46&gt;0),"-----",IF($C24&lt;&gt;"",IF($M24&lt;$O$3,$C24*F$47,ROUND($C24*F$47,2)),""))</f>
        <v>1.2</v>
      </c>
      <c r="G24" s="38">
        <f>IF(AND($L$5&gt;0,$O$46&gt;0),"-----",IF($C24&lt;&gt;"",IF($M24&lt;$O$3,$C24*G$47,ROUND($C24*G$47,2)),""))</f>
        <v>1.7999999999999998</v>
      </c>
      <c r="H24" s="34"/>
      <c r="I24" s="39"/>
      <c r="J24" s="40" t="str">
        <f t="shared" si="9"/>
        <v>X</v>
      </c>
      <c r="K24" s="41" t="s">
        <v>55</v>
      </c>
      <c r="L24" s="42" t="s">
        <v>83</v>
      </c>
      <c r="M24" s="43">
        <v>0.6</v>
      </c>
      <c r="N24" s="39"/>
      <c r="O24" s="44" t="s">
        <v>7</v>
      </c>
      <c r="P24" s="39"/>
      <c r="Q24" s="45" t="s">
        <v>71</v>
      </c>
      <c r="R24" s="39"/>
      <c r="S24" s="42"/>
      <c r="T24" s="33"/>
      <c r="W24" s="46" t="s">
        <v>7</v>
      </c>
      <c r="X24" s="47">
        <f t="shared" si="10"/>
        <v>0.6</v>
      </c>
    </row>
    <row r="25" spans="1:24" s="46" customFormat="1" ht="20.25" customHeight="1" x14ac:dyDescent="0.2">
      <c r="A25" s="34"/>
      <c r="B25" s="35" t="str">
        <f t="shared" si="7"/>
        <v xml:space="preserve">     Walnüsse</v>
      </c>
      <c r="C25" s="36">
        <f t="shared" si="8"/>
        <v>1</v>
      </c>
      <c r="D25" s="37" t="str">
        <f>IF(AND(O25&lt;&gt;"",M25&lt;&gt;""),$O25,"")</f>
        <v>kg</v>
      </c>
      <c r="E25" s="38">
        <f>IF(AND($L$5&gt;0,$O$46&gt;0),"-----",IF($C25&lt;&gt;"",IF($M25&lt;$O$3,$C25*E$47,ROUND($C25*E$47,2)),""))</f>
        <v>1</v>
      </c>
      <c r="F25" s="38">
        <f>IF(AND($L$5&gt;0,$O$46&gt;0),"-----",IF($C25&lt;&gt;"",IF($M25&lt;$O$3,$C25*F$47,ROUND($C25*F$47,2)),""))</f>
        <v>2</v>
      </c>
      <c r="G25" s="38">
        <f>IF(AND($L$5&gt;0,$O$46&gt;0),"-----",IF($C25&lt;&gt;"",IF($M25&lt;$O$3,$C25*G$47,ROUND($C25*G$47,2)),""))</f>
        <v>3</v>
      </c>
      <c r="H25" s="34"/>
      <c r="I25" s="39"/>
      <c r="J25" s="40" t="str">
        <f t="shared" si="9"/>
        <v>X</v>
      </c>
      <c r="K25" s="41" t="s">
        <v>55</v>
      </c>
      <c r="L25" s="42" t="s">
        <v>90</v>
      </c>
      <c r="M25" s="43">
        <v>1</v>
      </c>
      <c r="N25" s="39"/>
      <c r="O25" s="44" t="s">
        <v>7</v>
      </c>
      <c r="P25" s="39"/>
      <c r="Q25" s="45" t="s">
        <v>71</v>
      </c>
      <c r="R25" s="39"/>
      <c r="S25" s="42"/>
      <c r="T25" s="33"/>
      <c r="W25" s="46" t="s">
        <v>7</v>
      </c>
      <c r="X25" s="47">
        <f t="shared" si="10"/>
        <v>1</v>
      </c>
    </row>
    <row r="26" spans="1:24" s="46" customFormat="1" ht="20.25" customHeight="1" x14ac:dyDescent="0.2">
      <c r="A26" s="34"/>
      <c r="B26" s="35" t="str">
        <f t="shared" si="7"/>
        <v xml:space="preserve">     Haselnüsse geröstet</v>
      </c>
      <c r="C26" s="36">
        <f t="shared" si="8"/>
        <v>1</v>
      </c>
      <c r="D26" s="37" t="str">
        <f>IF(AND(O26&lt;&gt;"",M26&lt;&gt;""),$O26,"")</f>
        <v>kg</v>
      </c>
      <c r="E26" s="38">
        <f>IF(AND($L$5&gt;0,$O$46&gt;0),"-----",IF($C26&lt;&gt;"",IF($M26&lt;$O$3,$C26*E$47,ROUND($C26*E$47,2)),""))</f>
        <v>1</v>
      </c>
      <c r="F26" s="38">
        <f>IF(AND($L$5&gt;0,$O$46&gt;0),"-----",IF($C26&lt;&gt;"",IF($M26&lt;$O$3,$C26*F$47,ROUND($C26*F$47,2)),""))</f>
        <v>2</v>
      </c>
      <c r="G26" s="38">
        <f>IF(AND($L$5&gt;0,$O$46&gt;0),"-----",IF($C26&lt;&gt;"",IF($M26&lt;$O$3,$C26*G$47,ROUND($C26*G$47,2)),""))</f>
        <v>3</v>
      </c>
      <c r="H26" s="34"/>
      <c r="I26" s="39"/>
      <c r="J26" s="40" t="str">
        <f t="shared" si="9"/>
        <v>X</v>
      </c>
      <c r="K26" s="41" t="s">
        <v>55</v>
      </c>
      <c r="L26" s="42" t="s">
        <v>91</v>
      </c>
      <c r="M26" s="43">
        <v>1</v>
      </c>
      <c r="N26" s="39"/>
      <c r="O26" s="44" t="s">
        <v>7</v>
      </c>
      <c r="P26" s="39"/>
      <c r="Q26" s="45" t="s">
        <v>71</v>
      </c>
      <c r="R26" s="39"/>
      <c r="S26" s="42"/>
      <c r="T26" s="33"/>
      <c r="W26" s="46" t="s">
        <v>7</v>
      </c>
      <c r="X26" s="47">
        <f t="shared" si="10"/>
        <v>1</v>
      </c>
    </row>
    <row r="27" spans="1:24" s="46" customFormat="1" ht="20.25" customHeight="1" x14ac:dyDescent="0.2">
      <c r="A27" s="34"/>
      <c r="B27" s="35" t="str">
        <f t="shared" si="7"/>
        <v xml:space="preserve">     fermalt (nach Farbe)</v>
      </c>
      <c r="C27" s="36">
        <f t="shared" si="8"/>
        <v>0.1</v>
      </c>
      <c r="D27" s="37" t="str">
        <f>IF(AND(O27&lt;&gt;"",M27&lt;&gt;""),$O27,"")</f>
        <v>kg</v>
      </c>
      <c r="E27" s="38">
        <f>IF(AND($L$5&gt;0,$O$46&gt;0),"-----",IF($C27&lt;&gt;"",IF($M27&lt;$O$3,$C27*E$47,ROUND($C27*E$47,2)),""))</f>
        <v>0.1</v>
      </c>
      <c r="F27" s="38">
        <f>IF(AND($L$5&gt;0,$O$46&gt;0),"-----",IF($C27&lt;&gt;"",IF($M27&lt;$O$3,$C27*F$47,ROUND($C27*F$47,2)),""))</f>
        <v>0.2</v>
      </c>
      <c r="G27" s="38">
        <f>IF(AND($L$5&gt;0,$O$46&gt;0),"-----",IF($C27&lt;&gt;"",IF($M27&lt;$O$3,$C27*G$47,ROUND($C27*G$47,2)),""))</f>
        <v>0.30000000000000004</v>
      </c>
      <c r="H27" s="34"/>
      <c r="I27" s="39"/>
      <c r="J27" s="40" t="str">
        <f t="shared" si="9"/>
        <v>X</v>
      </c>
      <c r="K27" s="41" t="s">
        <v>55</v>
      </c>
      <c r="L27" s="42" t="s">
        <v>85</v>
      </c>
      <c r="M27" s="43">
        <v>0.1</v>
      </c>
      <c r="N27" s="39"/>
      <c r="O27" s="44" t="s">
        <v>7</v>
      </c>
      <c r="P27" s="39"/>
      <c r="Q27" s="45" t="s">
        <v>71</v>
      </c>
      <c r="R27" s="39"/>
      <c r="S27" s="42"/>
      <c r="T27" s="33"/>
      <c r="W27" s="46" t="s">
        <v>7</v>
      </c>
      <c r="X27" s="47">
        <f t="shared" si="10"/>
        <v>0.1</v>
      </c>
    </row>
    <row r="28" spans="1:24" s="46" customFormat="1" ht="20.25" customHeight="1" x14ac:dyDescent="0.2">
      <c r="A28" s="34"/>
      <c r="B28" s="35" t="str">
        <f t="shared" si="7"/>
        <v xml:space="preserve">     Wasser (kalt)</v>
      </c>
      <c r="C28" s="36">
        <f t="shared" si="8"/>
        <v>1.2</v>
      </c>
      <c r="D28" s="37" t="str">
        <f>IF(AND(O28&lt;&gt;"",M28&lt;&gt;""),$O28,"")</f>
        <v>kg</v>
      </c>
      <c r="E28" s="38">
        <f>IF(AND($L$5&gt;0,$O$46&gt;0),"-----",IF($C28&lt;&gt;"",IF($M28&lt;$O$3,$C28*E$47,ROUND($C28*E$47,2)),""))</f>
        <v>1.2</v>
      </c>
      <c r="F28" s="38">
        <f>IF(AND($L$5&gt;0,$O$46&gt;0),"-----",IF($C28&lt;&gt;"",IF($M28&lt;$O$3,$C28*F$47,ROUND($C28*F$47,2)),""))</f>
        <v>2.4</v>
      </c>
      <c r="G28" s="38">
        <f>IF(AND($L$5&gt;0,$O$46&gt;0),"-----",IF($C28&lt;&gt;"",IF($M28&lt;$O$3,$C28*G$47,ROUND($C28*G$47,2)),""))</f>
        <v>3.5999999999999996</v>
      </c>
      <c r="H28" s="34"/>
      <c r="I28" s="39"/>
      <c r="J28" s="40" t="str">
        <f t="shared" si="9"/>
        <v>X</v>
      </c>
      <c r="K28" s="41" t="s">
        <v>55</v>
      </c>
      <c r="L28" s="42" t="s">
        <v>84</v>
      </c>
      <c r="M28" s="43">
        <v>1.2</v>
      </c>
      <c r="N28" s="39"/>
      <c r="O28" s="44" t="s">
        <v>7</v>
      </c>
      <c r="P28" s="39"/>
      <c r="Q28" s="45" t="s">
        <v>71</v>
      </c>
      <c r="R28" s="39"/>
      <c r="S28" s="42"/>
      <c r="T28" s="33"/>
      <c r="W28" s="46" t="s">
        <v>7</v>
      </c>
      <c r="X28" s="47">
        <f t="shared" si="10"/>
        <v>1.2</v>
      </c>
    </row>
    <row r="29" spans="1:24" s="46" customFormat="1" ht="20.25" hidden="1" customHeight="1" x14ac:dyDescent="0.2">
      <c r="A29" s="34"/>
      <c r="B29" s="35" t="str">
        <f t="shared" si="0"/>
        <v/>
      </c>
      <c r="C29" s="36" t="str">
        <f t="shared" si="5"/>
        <v/>
      </c>
      <c r="D29" s="37" t="str">
        <f t="shared" si="6"/>
        <v/>
      </c>
      <c r="E29" s="38" t="str">
        <f>IF(AND($L$5&gt;0,$O$46&gt;0),"-----",IF($C29&lt;&gt;"",IF($M29&lt;$O$3,$C29*E$47,ROUND($C29*E$47,2)),""))</f>
        <v/>
      </c>
      <c r="F29" s="38" t="str">
        <f>IF(AND($L$5&gt;0,$O$46&gt;0),"-----",IF($C29&lt;&gt;"",IF($M29&lt;$O$3,$C29*F$47,ROUND($C29*F$47,2)),""))</f>
        <v/>
      </c>
      <c r="G29" s="38" t="str">
        <f>IF(AND($L$5&gt;0,$O$46&gt;0),"-----",IF($C29&lt;&gt;"",IF($M29&lt;$O$3,$C29*G$47,ROUND($C29*G$47,2)),""))</f>
        <v/>
      </c>
      <c r="H29" s="34"/>
      <c r="I29" s="39"/>
      <c r="J29" s="40" t="str">
        <f>IF(L29&lt;&gt;"","X","")</f>
        <v/>
      </c>
      <c r="K29" s="41" t="s">
        <v>55</v>
      </c>
      <c r="L29" s="42"/>
      <c r="M29" s="43"/>
      <c r="N29" s="39"/>
      <c r="O29" s="44"/>
      <c r="P29" s="39"/>
      <c r="Q29" s="45"/>
      <c r="R29" s="39"/>
      <c r="S29" s="42"/>
      <c r="T29" s="33"/>
      <c r="W29" s="46" t="s">
        <v>7</v>
      </c>
      <c r="X29" s="47">
        <f t="shared" ref="X29:X43" si="11">IF(AND(Q29&lt;&gt;"o",Q29&lt;&gt;"o2",Q29&lt;&gt;"o3"),M29,0)</f>
        <v>0</v>
      </c>
    </row>
    <row r="30" spans="1:24" s="46" customFormat="1" ht="20.25" hidden="1" customHeight="1" x14ac:dyDescent="0.2">
      <c r="A30" s="34"/>
      <c r="B30" s="35" t="str">
        <f t="shared" si="0"/>
        <v/>
      </c>
      <c r="C30" s="36" t="str">
        <f t="shared" si="5"/>
        <v/>
      </c>
      <c r="D30" s="37" t="str">
        <f t="shared" si="6"/>
        <v/>
      </c>
      <c r="E30" s="38" t="str">
        <f>IF(AND($L$5&gt;0,$O$46&gt;0),"-----",IF($C30&lt;&gt;"",IF($M30&lt;$O$3,$C30*E$47,ROUND($C30*E$47,2)),""))</f>
        <v/>
      </c>
      <c r="F30" s="38" t="str">
        <f>IF(AND($L$5&gt;0,$O$46&gt;0),"-----",IF($C30&lt;&gt;"",IF($M30&lt;$O$3,$C30*F$47,ROUND($C30*F$47,2)),""))</f>
        <v/>
      </c>
      <c r="G30" s="38" t="str">
        <f>IF(AND($L$5&gt;0,$O$46&gt;0),"-----",IF($C30&lt;&gt;"",IF($M30&lt;$O$3,$C30*G$47,ROUND($C30*G$47,2)),""))</f>
        <v/>
      </c>
      <c r="H30" s="34"/>
      <c r="I30" s="39"/>
      <c r="J30" s="40" t="str">
        <f t="shared" si="4"/>
        <v/>
      </c>
      <c r="K30" s="41" t="s">
        <v>55</v>
      </c>
      <c r="L30" s="42"/>
      <c r="M30" s="43"/>
      <c r="N30" s="39"/>
      <c r="O30" s="44"/>
      <c r="P30" s="39"/>
      <c r="Q30" s="45"/>
      <c r="R30" s="39"/>
      <c r="S30" s="42"/>
      <c r="T30" s="33"/>
      <c r="W30" s="46" t="s">
        <v>7</v>
      </c>
      <c r="X30" s="47">
        <f t="shared" si="11"/>
        <v>0</v>
      </c>
    </row>
    <row r="31" spans="1:24" s="46" customFormat="1" ht="20.25" hidden="1" customHeight="1" x14ac:dyDescent="0.2">
      <c r="A31" s="34"/>
      <c r="B31" s="35" t="str">
        <f t="shared" si="0"/>
        <v/>
      </c>
      <c r="C31" s="36" t="str">
        <f t="shared" ref="C31:C43" si="12">IF(AND(L31&lt;&gt;"",M31&lt;&gt;""),M31,"")</f>
        <v/>
      </c>
      <c r="D31" s="37" t="str">
        <f t="shared" ref="D31:D43" si="13">IF(AND(O31&lt;&gt;"",M31&lt;&gt;""),$O31,"")</f>
        <v/>
      </c>
      <c r="E31" s="38" t="str">
        <f>IF(AND($L$5&gt;0,$O$46&gt;0),"-----",IF($C31&lt;&gt;"",IF($M31&lt;$O$3,$C31*E$47,ROUND($C31*E$47,2)),""))</f>
        <v/>
      </c>
      <c r="F31" s="38" t="str">
        <f>IF(AND($L$5&gt;0,$O$46&gt;0),"-----",IF($C31&lt;&gt;"",IF($M31&lt;$O$3,$C31*F$47,ROUND($C31*F$47,2)),""))</f>
        <v/>
      </c>
      <c r="G31" s="38" t="str">
        <f>IF(AND($L$5&gt;0,$O$46&gt;0),"-----",IF($C31&lt;&gt;"",IF($M31&lt;$O$3,$C31*G$47,ROUND($C31*G$47,2)),""))</f>
        <v/>
      </c>
      <c r="H31" s="34"/>
      <c r="I31" s="39"/>
      <c r="J31" s="40" t="str">
        <f t="shared" si="4"/>
        <v/>
      </c>
      <c r="K31" s="41" t="s">
        <v>55</v>
      </c>
      <c r="L31" s="42"/>
      <c r="M31" s="43"/>
      <c r="N31" s="39"/>
      <c r="O31" s="44"/>
      <c r="P31" s="39"/>
      <c r="Q31" s="45"/>
      <c r="R31" s="39"/>
      <c r="S31" s="42"/>
      <c r="T31" s="33"/>
      <c r="W31" s="46" t="s">
        <v>7</v>
      </c>
      <c r="X31" s="47">
        <f t="shared" si="11"/>
        <v>0</v>
      </c>
    </row>
    <row r="32" spans="1:24" s="46" customFormat="1" ht="20.25" hidden="1" customHeight="1" x14ac:dyDescent="0.2">
      <c r="A32" s="34"/>
      <c r="B32" s="35" t="str">
        <f t="shared" si="0"/>
        <v/>
      </c>
      <c r="C32" s="36" t="str">
        <f t="shared" si="12"/>
        <v/>
      </c>
      <c r="D32" s="37" t="str">
        <f t="shared" si="13"/>
        <v/>
      </c>
      <c r="E32" s="38" t="str">
        <f>IF(AND($L$5&gt;0,$O$46&gt;0),"-----",IF($C32&lt;&gt;"",IF($M32&lt;$O$3,$C32*E$47,ROUND($C32*E$47,2)),""))</f>
        <v/>
      </c>
      <c r="F32" s="38" t="str">
        <f>IF(AND($L$5&gt;0,$O$46&gt;0),"-----",IF($C32&lt;&gt;"",IF($M32&lt;$O$3,$C32*F$47,ROUND($C32*F$47,2)),""))</f>
        <v/>
      </c>
      <c r="G32" s="38" t="str">
        <f>IF(AND($L$5&gt;0,$O$46&gt;0),"-----",IF($C32&lt;&gt;"",IF($M32&lt;$O$3,$C32*G$47,ROUND($C32*G$47,2)),""))</f>
        <v/>
      </c>
      <c r="H32" s="34"/>
      <c r="I32" s="39"/>
      <c r="J32" s="40" t="str">
        <f t="shared" si="4"/>
        <v/>
      </c>
      <c r="K32" s="41" t="s">
        <v>55</v>
      </c>
      <c r="L32" s="42"/>
      <c r="M32" s="43"/>
      <c r="N32" s="39"/>
      <c r="O32" s="44"/>
      <c r="P32" s="39"/>
      <c r="Q32" s="45"/>
      <c r="R32" s="39"/>
      <c r="S32" s="42"/>
      <c r="T32" s="33"/>
      <c r="W32" s="46" t="s">
        <v>7</v>
      </c>
      <c r="X32" s="47">
        <f t="shared" si="11"/>
        <v>0</v>
      </c>
    </row>
    <row r="33" spans="1:39" s="46" customFormat="1" ht="20.25" hidden="1" customHeight="1" x14ac:dyDescent="0.2">
      <c r="A33" s="34"/>
      <c r="B33" s="35" t="str">
        <f t="shared" si="0"/>
        <v/>
      </c>
      <c r="C33" s="36" t="str">
        <f t="shared" si="12"/>
        <v/>
      </c>
      <c r="D33" s="37" t="str">
        <f t="shared" si="13"/>
        <v/>
      </c>
      <c r="E33" s="38" t="str">
        <f>IF(AND($L$5&gt;0,$O$46&gt;0),"-----",IF($C33&lt;&gt;"",IF($M33&lt;$O$3,$C33*E$47,ROUND($C33*E$47,2)),""))</f>
        <v/>
      </c>
      <c r="F33" s="38" t="str">
        <f>IF(AND($L$5&gt;0,$O$46&gt;0),"-----",IF($C33&lt;&gt;"",IF($M33&lt;$O$3,$C33*F$47,ROUND($C33*F$47,2)),""))</f>
        <v/>
      </c>
      <c r="G33" s="38" t="str">
        <f>IF(AND($L$5&gt;0,$O$46&gt;0),"-----",IF($C33&lt;&gt;"",IF($M33&lt;$O$3,$C33*G$47,ROUND($C33*G$47,2)),""))</f>
        <v/>
      </c>
      <c r="H33" s="34"/>
      <c r="I33" s="39"/>
      <c r="J33" s="40" t="str">
        <f t="shared" si="4"/>
        <v/>
      </c>
      <c r="K33" s="41" t="s">
        <v>55</v>
      </c>
      <c r="L33" s="42"/>
      <c r="M33" s="43"/>
      <c r="N33" s="39"/>
      <c r="O33" s="44"/>
      <c r="P33" s="39"/>
      <c r="Q33" s="45"/>
      <c r="R33" s="39"/>
      <c r="S33" s="42"/>
      <c r="T33" s="33"/>
      <c r="W33" s="46" t="s">
        <v>7</v>
      </c>
      <c r="X33" s="47">
        <f t="shared" si="11"/>
        <v>0</v>
      </c>
    </row>
    <row r="34" spans="1:39" s="46" customFormat="1" ht="20.25" hidden="1" customHeight="1" x14ac:dyDescent="0.2">
      <c r="A34" s="34"/>
      <c r="B34" s="35" t="str">
        <f t="shared" si="0"/>
        <v/>
      </c>
      <c r="C34" s="36" t="str">
        <f t="shared" si="12"/>
        <v/>
      </c>
      <c r="D34" s="37" t="str">
        <f t="shared" si="13"/>
        <v/>
      </c>
      <c r="E34" s="38" t="str">
        <f>IF(AND($L$5&gt;0,$O$46&gt;0),"-----",IF($C34&lt;&gt;"",IF($M34&lt;$O$3,$C34*E$47,ROUND($C34*E$47,2)),""))</f>
        <v/>
      </c>
      <c r="F34" s="38" t="str">
        <f>IF(AND($L$5&gt;0,$O$46&gt;0),"-----",IF($C34&lt;&gt;"",IF($M34&lt;$O$3,$C34*F$47,ROUND($C34*F$47,2)),""))</f>
        <v/>
      </c>
      <c r="G34" s="38" t="str">
        <f>IF(AND($L$5&gt;0,$O$46&gt;0),"-----",IF($C34&lt;&gt;"",IF($M34&lt;$O$3,$C34*G$47,ROUND($C34*G$47,2)),""))</f>
        <v/>
      </c>
      <c r="H34" s="34"/>
      <c r="I34" s="39"/>
      <c r="J34" s="40" t="str">
        <f t="shared" si="4"/>
        <v/>
      </c>
      <c r="K34" s="41" t="s">
        <v>55</v>
      </c>
      <c r="L34" s="42"/>
      <c r="M34" s="43"/>
      <c r="N34" s="39"/>
      <c r="O34" s="44"/>
      <c r="P34" s="39"/>
      <c r="Q34" s="45"/>
      <c r="R34" s="39"/>
      <c r="S34" s="42"/>
      <c r="T34" s="33"/>
      <c r="W34" s="46" t="s">
        <v>7</v>
      </c>
      <c r="X34" s="47">
        <f t="shared" si="11"/>
        <v>0</v>
      </c>
    </row>
    <row r="35" spans="1:39" s="46" customFormat="1" ht="20.25" hidden="1" customHeight="1" x14ac:dyDescent="0.2">
      <c r="A35" s="34"/>
      <c r="B35" s="35" t="str">
        <f t="shared" si="0"/>
        <v/>
      </c>
      <c r="C35" s="36" t="str">
        <f t="shared" si="12"/>
        <v/>
      </c>
      <c r="D35" s="37" t="str">
        <f t="shared" si="13"/>
        <v/>
      </c>
      <c r="E35" s="38" t="str">
        <f>IF(AND($L$5&gt;0,$O$46&gt;0),"-----",IF($C35&lt;&gt;"",IF($M35&lt;$O$3,$C35*E$47,ROUND($C35*E$47,2)),""))</f>
        <v/>
      </c>
      <c r="F35" s="38" t="str">
        <f>IF(AND($L$5&gt;0,$O$46&gt;0),"-----",IF($C35&lt;&gt;"",IF($M35&lt;$O$3,$C35*F$47,ROUND($C35*F$47,2)),""))</f>
        <v/>
      </c>
      <c r="G35" s="38" t="str">
        <f>IF(AND($L$5&gt;0,$O$46&gt;0),"-----",IF($C35&lt;&gt;"",IF($M35&lt;$O$3,$C35*G$47,ROUND($C35*G$47,2)),""))</f>
        <v/>
      </c>
      <c r="H35" s="34"/>
      <c r="I35" s="39"/>
      <c r="J35" s="40" t="str">
        <f t="shared" si="4"/>
        <v/>
      </c>
      <c r="K35" s="41" t="s">
        <v>55</v>
      </c>
      <c r="L35" s="42"/>
      <c r="M35" s="43"/>
      <c r="N35" s="39"/>
      <c r="O35" s="44"/>
      <c r="P35" s="39"/>
      <c r="Q35" s="45"/>
      <c r="R35" s="39"/>
      <c r="S35" s="42"/>
      <c r="T35" s="33"/>
      <c r="W35" s="46" t="s">
        <v>7</v>
      </c>
      <c r="X35" s="47">
        <f t="shared" si="11"/>
        <v>0</v>
      </c>
    </row>
    <row r="36" spans="1:39" s="46" customFormat="1" ht="20.25" hidden="1" customHeight="1" x14ac:dyDescent="0.2">
      <c r="A36" s="34"/>
      <c r="B36" s="35" t="str">
        <f t="shared" si="0"/>
        <v/>
      </c>
      <c r="C36" s="36" t="str">
        <f t="shared" si="12"/>
        <v/>
      </c>
      <c r="D36" s="37" t="str">
        <f t="shared" si="13"/>
        <v/>
      </c>
      <c r="E36" s="38" t="str">
        <f>IF(AND($L$5&gt;0,$O$46&gt;0),"-----",IF($C36&lt;&gt;"",IF($M36&lt;$O$3,$C36*E$47,ROUND($C36*E$47,2)),""))</f>
        <v/>
      </c>
      <c r="F36" s="38" t="str">
        <f>IF(AND($L$5&gt;0,$O$46&gt;0),"-----",IF($C36&lt;&gt;"",IF($M36&lt;$O$3,$C36*F$47,ROUND($C36*F$47,2)),""))</f>
        <v/>
      </c>
      <c r="G36" s="38" t="str">
        <f>IF(AND($L$5&gt;0,$O$46&gt;0),"-----",IF($C36&lt;&gt;"",IF($M36&lt;$O$3,$C36*G$47,ROUND($C36*G$47,2)),""))</f>
        <v/>
      </c>
      <c r="H36" s="34"/>
      <c r="I36" s="39"/>
      <c r="J36" s="40" t="str">
        <f t="shared" si="4"/>
        <v/>
      </c>
      <c r="K36" s="41" t="s">
        <v>55</v>
      </c>
      <c r="L36" s="42"/>
      <c r="M36" s="43"/>
      <c r="N36" s="39"/>
      <c r="O36" s="44"/>
      <c r="P36" s="39"/>
      <c r="Q36" s="45"/>
      <c r="R36" s="39"/>
      <c r="S36" s="42"/>
      <c r="T36" s="33"/>
      <c r="W36" s="46" t="s">
        <v>7</v>
      </c>
      <c r="X36" s="47">
        <f t="shared" si="11"/>
        <v>0</v>
      </c>
    </row>
    <row r="37" spans="1:39" s="46" customFormat="1" ht="20.25" hidden="1" customHeight="1" x14ac:dyDescent="0.2">
      <c r="A37" s="34"/>
      <c r="B37" s="35" t="str">
        <f t="shared" si="0"/>
        <v/>
      </c>
      <c r="C37" s="36" t="str">
        <f t="shared" si="12"/>
        <v/>
      </c>
      <c r="D37" s="37" t="str">
        <f t="shared" si="13"/>
        <v/>
      </c>
      <c r="E37" s="38" t="str">
        <f>IF(AND($L$5&gt;0,$O$46&gt;0),"-----",IF($C37&lt;&gt;"",IF($M37&lt;$O$3,$C37*E$47,ROUND($C37*E$47,2)),""))</f>
        <v/>
      </c>
      <c r="F37" s="38" t="str">
        <f>IF(AND($L$5&gt;0,$O$46&gt;0),"-----",IF($C37&lt;&gt;"",IF($M37&lt;$O$3,$C37*F$47,ROUND($C37*F$47,2)),""))</f>
        <v/>
      </c>
      <c r="G37" s="38" t="str">
        <f>IF(AND($L$5&gt;0,$O$46&gt;0),"-----",IF($C37&lt;&gt;"",IF($M37&lt;$O$3,$C37*G$47,ROUND($C37*G$47,2)),""))</f>
        <v/>
      </c>
      <c r="H37" s="34"/>
      <c r="I37" s="39"/>
      <c r="J37" s="40" t="str">
        <f t="shared" si="4"/>
        <v/>
      </c>
      <c r="K37" s="41" t="s">
        <v>55</v>
      </c>
      <c r="L37" s="42"/>
      <c r="M37" s="43"/>
      <c r="N37" s="39"/>
      <c r="O37" s="44"/>
      <c r="P37" s="39"/>
      <c r="Q37" s="45"/>
      <c r="R37" s="39"/>
      <c r="S37" s="42"/>
      <c r="T37" s="33"/>
      <c r="W37" s="46" t="s">
        <v>7</v>
      </c>
      <c r="X37" s="47">
        <f t="shared" si="11"/>
        <v>0</v>
      </c>
    </row>
    <row r="38" spans="1:39" s="46" customFormat="1" ht="20.25" hidden="1" customHeight="1" x14ac:dyDescent="0.2">
      <c r="A38" s="34"/>
      <c r="B38" s="35" t="str">
        <f t="shared" si="0"/>
        <v/>
      </c>
      <c r="C38" s="36" t="str">
        <f t="shared" si="12"/>
        <v/>
      </c>
      <c r="D38" s="37" t="str">
        <f t="shared" si="13"/>
        <v/>
      </c>
      <c r="E38" s="38" t="str">
        <f>IF(AND($L$5&gt;0,$O$46&gt;0),"-----",IF($C38&lt;&gt;"",IF($M38&lt;$O$3,$C38*E$47,ROUND($C38*E$47,2)),""))</f>
        <v/>
      </c>
      <c r="F38" s="38" t="str">
        <f>IF(AND($L$5&gt;0,$O$46&gt;0),"-----",IF($C38&lt;&gt;"",IF($M38&lt;$O$3,$C38*F$47,ROUND($C38*F$47,2)),""))</f>
        <v/>
      </c>
      <c r="G38" s="38" t="str">
        <f>IF(AND($L$5&gt;0,$O$46&gt;0),"-----",IF($C38&lt;&gt;"",IF($M38&lt;$O$3,$C38*G$47,ROUND($C38*G$47,2)),""))</f>
        <v/>
      </c>
      <c r="H38" s="34"/>
      <c r="I38" s="39"/>
      <c r="J38" s="40" t="str">
        <f t="shared" si="4"/>
        <v/>
      </c>
      <c r="K38" s="41" t="s">
        <v>55</v>
      </c>
      <c r="L38" s="42"/>
      <c r="M38" s="43"/>
      <c r="N38" s="39"/>
      <c r="O38" s="44"/>
      <c r="P38" s="39"/>
      <c r="Q38" s="45"/>
      <c r="R38" s="39"/>
      <c r="S38" s="42"/>
      <c r="T38" s="33"/>
      <c r="W38" s="46" t="s">
        <v>7</v>
      </c>
      <c r="X38" s="47">
        <f t="shared" si="11"/>
        <v>0</v>
      </c>
    </row>
    <row r="39" spans="1:39" s="46" customFormat="1" ht="20.25" hidden="1" customHeight="1" x14ac:dyDescent="0.2">
      <c r="A39" s="34"/>
      <c r="B39" s="35" t="str">
        <f t="shared" si="0"/>
        <v/>
      </c>
      <c r="C39" s="36" t="str">
        <f t="shared" si="12"/>
        <v/>
      </c>
      <c r="D39" s="37" t="str">
        <f t="shared" si="13"/>
        <v/>
      </c>
      <c r="E39" s="38" t="str">
        <f>IF(AND($L$5&gt;0,$O$46&gt;0),"-----",IF($C39&lt;&gt;"",IF($M39&lt;$O$3,$C39*E$47,ROUND($C39*E$47,2)),""))</f>
        <v/>
      </c>
      <c r="F39" s="38" t="str">
        <f>IF(AND($L$5&gt;0,$O$46&gt;0),"-----",IF($C39&lt;&gt;"",IF($M39&lt;$O$3,$C39*F$47,ROUND($C39*F$47,2)),""))</f>
        <v/>
      </c>
      <c r="G39" s="38" t="str">
        <f>IF(AND($L$5&gt;0,$O$46&gt;0),"-----",IF($C39&lt;&gt;"",IF($M39&lt;$O$3,$C39*G$47,ROUND($C39*G$47,2)),""))</f>
        <v/>
      </c>
      <c r="H39" s="34"/>
      <c r="I39" s="39"/>
      <c r="J39" s="40" t="str">
        <f t="shared" si="4"/>
        <v/>
      </c>
      <c r="K39" s="41" t="s">
        <v>55</v>
      </c>
      <c r="L39" s="42"/>
      <c r="M39" s="43"/>
      <c r="N39" s="39"/>
      <c r="O39" s="44"/>
      <c r="P39" s="39"/>
      <c r="Q39" s="45"/>
      <c r="R39" s="39"/>
      <c r="S39" s="42"/>
      <c r="T39" s="33"/>
      <c r="W39" s="46" t="s">
        <v>7</v>
      </c>
      <c r="X39" s="47">
        <f t="shared" si="11"/>
        <v>0</v>
      </c>
    </row>
    <row r="40" spans="1:39" s="46" customFormat="1" ht="20.25" hidden="1" customHeight="1" x14ac:dyDescent="0.2">
      <c r="A40" s="34"/>
      <c r="B40" s="35" t="str">
        <f t="shared" si="0"/>
        <v/>
      </c>
      <c r="C40" s="36" t="str">
        <f t="shared" si="12"/>
        <v/>
      </c>
      <c r="D40" s="37" t="str">
        <f t="shared" si="13"/>
        <v/>
      </c>
      <c r="E40" s="38" t="str">
        <f>IF(AND($L$5&gt;0,$O$46&gt;0),"-----",IF($C40&lt;&gt;"",IF($M40&lt;$O$3,$C40*E$47,ROUND($C40*E$47,2)),""))</f>
        <v/>
      </c>
      <c r="F40" s="38" t="str">
        <f>IF(AND($L$5&gt;0,$O$46&gt;0),"-----",IF($C40&lt;&gt;"",IF($M40&lt;$O$3,$C40*F$47,ROUND($C40*F$47,2)),""))</f>
        <v/>
      </c>
      <c r="G40" s="38" t="str">
        <f>IF(AND($L$5&gt;0,$O$46&gt;0),"-----",IF($C40&lt;&gt;"",IF($M40&lt;$O$3,$C40*G$47,ROUND($C40*G$47,2)),""))</f>
        <v/>
      </c>
      <c r="H40" s="34"/>
      <c r="I40" s="39"/>
      <c r="J40" s="40" t="str">
        <f t="shared" si="4"/>
        <v/>
      </c>
      <c r="K40" s="41" t="s">
        <v>55</v>
      </c>
      <c r="L40" s="42"/>
      <c r="M40" s="43"/>
      <c r="N40" s="39"/>
      <c r="O40" s="44"/>
      <c r="P40" s="39"/>
      <c r="Q40" s="45"/>
      <c r="R40" s="39"/>
      <c r="S40" s="42"/>
      <c r="T40" s="33"/>
      <c r="W40" s="46" t="s">
        <v>7</v>
      </c>
      <c r="X40" s="47">
        <f t="shared" si="11"/>
        <v>0</v>
      </c>
    </row>
    <row r="41" spans="1:39" s="46" customFormat="1" ht="20.25" hidden="1" customHeight="1" x14ac:dyDescent="0.2">
      <c r="A41" s="34"/>
      <c r="B41" s="35" t="str">
        <f t="shared" si="0"/>
        <v/>
      </c>
      <c r="C41" s="36" t="str">
        <f t="shared" si="12"/>
        <v/>
      </c>
      <c r="D41" s="37" t="str">
        <f t="shared" si="13"/>
        <v/>
      </c>
      <c r="E41" s="38" t="str">
        <f>IF(AND($L$5&gt;0,$O$46&gt;0),"-----",IF($C41&lt;&gt;"",IF($M41&lt;$O$3,$C41*E$47,ROUND($C41*E$47,2)),""))</f>
        <v/>
      </c>
      <c r="F41" s="38" t="str">
        <f>IF(AND($L$5&gt;0,$O$46&gt;0),"-----",IF($C41&lt;&gt;"",IF($M41&lt;$O$3,$C41*F$47,ROUND($C41*F$47,2)),""))</f>
        <v/>
      </c>
      <c r="G41" s="38" t="str">
        <f>IF(AND($L$5&gt;0,$O$46&gt;0),"-----",IF($C41&lt;&gt;"",IF($M41&lt;$O$3,$C41*G$47,ROUND($C41*G$47,2)),""))</f>
        <v/>
      </c>
      <c r="H41" s="34"/>
      <c r="I41" s="39"/>
      <c r="J41" s="40" t="str">
        <f t="shared" si="4"/>
        <v/>
      </c>
      <c r="K41" s="41" t="s">
        <v>55</v>
      </c>
      <c r="L41" s="42"/>
      <c r="M41" s="43"/>
      <c r="N41" s="39"/>
      <c r="O41" s="44"/>
      <c r="P41" s="39"/>
      <c r="Q41" s="45"/>
      <c r="R41" s="39"/>
      <c r="S41" s="42"/>
      <c r="T41" s="33"/>
      <c r="W41" s="46" t="s">
        <v>7</v>
      </c>
      <c r="X41" s="47">
        <f t="shared" si="11"/>
        <v>0</v>
      </c>
    </row>
    <row r="42" spans="1:39" s="46" customFormat="1" ht="20.25" hidden="1" customHeight="1" x14ac:dyDescent="0.2">
      <c r="A42" s="34"/>
      <c r="B42" s="35" t="str">
        <f t="shared" si="0"/>
        <v/>
      </c>
      <c r="C42" s="36" t="str">
        <f t="shared" si="12"/>
        <v/>
      </c>
      <c r="D42" s="37" t="str">
        <f t="shared" si="13"/>
        <v/>
      </c>
      <c r="E42" s="38" t="str">
        <f>IF(AND($L$5&gt;0,$O$46&gt;0),"-----",IF($C42&lt;&gt;"",IF($M42&lt;$O$3,$C42*E$47,ROUND($C42*E$47,2)),""))</f>
        <v/>
      </c>
      <c r="F42" s="38" t="str">
        <f>IF(AND($L$5&gt;0,$O$46&gt;0),"-----",IF($C42&lt;&gt;"",IF($M42&lt;$O$3,$C42*F$47,ROUND($C42*F$47,2)),""))</f>
        <v/>
      </c>
      <c r="G42" s="38" t="str">
        <f>IF(AND($L$5&gt;0,$O$46&gt;0),"-----",IF($C42&lt;&gt;"",IF($M42&lt;$O$3,$C42*G$47,ROUND($C42*G$47,2)),""))</f>
        <v/>
      </c>
      <c r="H42" s="34"/>
      <c r="I42" s="39"/>
      <c r="J42" s="40" t="str">
        <f t="shared" si="4"/>
        <v/>
      </c>
      <c r="K42" s="41" t="s">
        <v>55</v>
      </c>
      <c r="L42" s="42"/>
      <c r="M42" s="43"/>
      <c r="N42" s="39"/>
      <c r="O42" s="44"/>
      <c r="P42" s="39"/>
      <c r="Q42" s="45"/>
      <c r="R42" s="39"/>
      <c r="S42" s="42"/>
      <c r="T42" s="33"/>
      <c r="W42" s="46" t="s">
        <v>7</v>
      </c>
      <c r="X42" s="47">
        <f t="shared" si="11"/>
        <v>0</v>
      </c>
    </row>
    <row r="43" spans="1:39" s="46" customFormat="1" ht="20.25" hidden="1" customHeight="1" x14ac:dyDescent="0.2">
      <c r="A43" s="34"/>
      <c r="B43" s="35" t="str">
        <f t="shared" si="0"/>
        <v/>
      </c>
      <c r="C43" s="36" t="str">
        <f t="shared" si="12"/>
        <v/>
      </c>
      <c r="D43" s="37" t="str">
        <f t="shared" si="13"/>
        <v/>
      </c>
      <c r="E43" s="38" t="str">
        <f>IF(AND($L$5&gt;0,$O$46&gt;0),"-----",IF($C43&lt;&gt;"",IF($M43&lt;$O$3,$C43*E$47,ROUND($C43*E$47,2)),""))</f>
        <v/>
      </c>
      <c r="F43" s="38" t="str">
        <f>IF(AND($L$5&gt;0,$O$46&gt;0),"-----",IF($C43&lt;&gt;"",IF($M43&lt;$O$3,$C43*F$47,ROUND($C43*F$47,2)),""))</f>
        <v/>
      </c>
      <c r="G43" s="38" t="str">
        <f>IF(AND($L$5&gt;0,$O$46&gt;0),"-----",IF($C43&lt;&gt;"",IF($M43&lt;$O$3,$C43*G$47,ROUND($C43*G$47,2)),""))</f>
        <v/>
      </c>
      <c r="H43" s="34"/>
      <c r="I43" s="39"/>
      <c r="J43" s="40" t="str">
        <f t="shared" si="4"/>
        <v/>
      </c>
      <c r="K43" s="41" t="s">
        <v>55</v>
      </c>
      <c r="L43" s="42"/>
      <c r="M43" s="43"/>
      <c r="N43" s="39"/>
      <c r="O43" s="44"/>
      <c r="P43" s="39"/>
      <c r="Q43" s="45"/>
      <c r="R43" s="39"/>
      <c r="S43" s="42"/>
      <c r="T43" s="33"/>
      <c r="W43" s="46" t="s">
        <v>7</v>
      </c>
      <c r="X43" s="47">
        <f t="shared" si="11"/>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4">IF(W44&lt;&gt;"","X","")</f>
        <v/>
      </c>
      <c r="V44" s="40" t="str">
        <f t="shared" si="14"/>
        <v/>
      </c>
      <c r="W44" s="40" t="str">
        <f t="shared" si="14"/>
        <v/>
      </c>
      <c r="X44" s="40" t="str">
        <f t="shared" si="14"/>
        <v/>
      </c>
      <c r="Y44" s="40" t="str">
        <f t="shared" si="14"/>
        <v/>
      </c>
      <c r="Z44" s="40" t="str">
        <f t="shared" si="14"/>
        <v/>
      </c>
      <c r="AA44" s="40" t="str">
        <f t="shared" si="14"/>
        <v/>
      </c>
      <c r="AB44" s="40" t="str">
        <f t="shared" si="14"/>
        <v/>
      </c>
      <c r="AC44" s="40" t="str">
        <f t="shared" si="14"/>
        <v/>
      </c>
      <c r="AD44" s="40" t="str">
        <f t="shared" si="14"/>
        <v/>
      </c>
      <c r="AE44" s="40" t="str">
        <f t="shared" si="14"/>
        <v/>
      </c>
      <c r="AF44" s="40" t="str">
        <f t="shared" si="14"/>
        <v/>
      </c>
      <c r="AG44" s="40" t="str">
        <f t="shared" si="14"/>
        <v/>
      </c>
      <c r="AH44" s="40" t="str">
        <f t="shared" si="14"/>
        <v/>
      </c>
      <c r="AI44" s="40" t="str">
        <f t="shared" si="14"/>
        <v/>
      </c>
      <c r="AJ44" s="40" t="str">
        <f t="shared" si="14"/>
        <v/>
      </c>
      <c r="AK44" s="40" t="str">
        <f t="shared" si="14"/>
        <v/>
      </c>
      <c r="AL44" s="40" t="str">
        <f t="shared" si="14"/>
        <v/>
      </c>
      <c r="AM44" s="40" t="str">
        <f t="shared" si="14"/>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43022.892716898146</v>
      </c>
      <c r="C46" s="58">
        <f>IF(O46&gt;0,"",X46)</f>
        <v>22.32</v>
      </c>
      <c r="D46" s="59"/>
      <c r="E46" s="60">
        <f>IF($O$46&gt;0,"-----",IF($L$5&lt;&gt;"",$L$5*E10,E10*$C$46))</f>
        <v>22.32</v>
      </c>
      <c r="F46" s="60">
        <f>IF($O$46&gt;0,"-----",IF($L$5&lt;&gt;"",$L$5*F10,F10*$C$46))</f>
        <v>44.64</v>
      </c>
      <c r="G46" s="60">
        <f>IF($O$46&gt;0,"-----",IF($L$5&lt;&gt;"",$L$5*G10,G10*$C$46))</f>
        <v>66.960000000000008</v>
      </c>
      <c r="H46" s="20"/>
      <c r="I46" s="17"/>
      <c r="J46" s="55" t="s">
        <v>29</v>
      </c>
      <c r="K46" s="61"/>
      <c r="L46" s="61"/>
      <c r="M46" s="61"/>
      <c r="N46" s="61"/>
      <c r="O46" s="62">
        <f>COUNTIF(O12:O43,"=St.")</f>
        <v>0</v>
      </c>
      <c r="P46" s="61"/>
      <c r="Q46" s="61"/>
      <c r="R46" s="9"/>
      <c r="X46" s="63">
        <f>SUM(X11:X45)</f>
        <v>22.32</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8"/>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8.75" customHeight="1" x14ac:dyDescent="0.25">
      <c r="A57" s="77"/>
      <c r="B57" s="91" t="s">
        <v>98</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9.5" customHeight="1" x14ac:dyDescent="0.25">
      <c r="A84" s="74"/>
      <c r="B84" s="83" t="s">
        <v>19</v>
      </c>
      <c r="C84" s="90" t="s">
        <v>93</v>
      </c>
      <c r="D84" s="90"/>
      <c r="E84" s="90"/>
      <c r="F84" s="90"/>
      <c r="G84" s="90"/>
      <c r="H84" s="77"/>
      <c r="I84" s="77"/>
      <c r="J84" s="73" t="str">
        <f>IF(C84&lt;&gt;"","X","")</f>
        <v>X</v>
      </c>
      <c r="K84" s="77"/>
      <c r="L84" s="77"/>
      <c r="M84" s="77"/>
      <c r="N84" s="77"/>
      <c r="O84" s="77"/>
      <c r="P84" s="77"/>
      <c r="Q84" s="77"/>
      <c r="R84" s="77"/>
    </row>
    <row r="85" spans="1:18" s="78" customFormat="1" ht="75.75" customHeight="1" x14ac:dyDescent="0.25">
      <c r="A85" s="74"/>
      <c r="B85" s="81" t="s">
        <v>20</v>
      </c>
      <c r="C85" s="90" t="s">
        <v>87</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77</v>
      </c>
      <c r="D86" s="90"/>
      <c r="E86" s="90"/>
      <c r="F86" s="90"/>
      <c r="G86" s="90"/>
      <c r="H86" s="77"/>
      <c r="I86" s="77"/>
      <c r="J86" s="73" t="str">
        <f>IF(C86&lt;&gt;"","X","")</f>
        <v>X</v>
      </c>
      <c r="K86" s="77"/>
      <c r="L86" s="77"/>
      <c r="M86" s="77"/>
      <c r="N86" s="77"/>
      <c r="O86" s="77"/>
      <c r="P86" s="77"/>
      <c r="Q86" s="77"/>
      <c r="R86" s="77"/>
    </row>
    <row r="87" spans="1:18" s="78" customFormat="1" ht="57.75" customHeight="1" x14ac:dyDescent="0.25">
      <c r="A87" s="74"/>
      <c r="B87" s="81" t="s">
        <v>9</v>
      </c>
      <c r="C87" s="90" t="s">
        <v>78</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81</v>
      </c>
      <c r="D95" s="90"/>
      <c r="E95" s="90"/>
      <c r="F95" s="90"/>
      <c r="G95" s="90"/>
      <c r="H95" s="77"/>
      <c r="I95" s="77"/>
      <c r="J95" s="73" t="str">
        <f>IF(C95&lt;&gt;"","X","")</f>
        <v>X</v>
      </c>
      <c r="K95" s="77"/>
      <c r="L95" s="77"/>
      <c r="M95" s="77"/>
      <c r="N95" s="77"/>
      <c r="O95" s="77"/>
      <c r="P95" s="77"/>
      <c r="Q95" s="77"/>
      <c r="R95" s="77"/>
    </row>
    <row r="96" spans="1:18" s="78" customFormat="1" ht="78" customHeight="1" x14ac:dyDescent="0.25">
      <c r="A96" s="74"/>
      <c r="B96" s="83" t="s">
        <v>23</v>
      </c>
      <c r="C96" s="104" t="s">
        <v>86</v>
      </c>
      <c r="D96" s="104"/>
      <c r="E96" s="104"/>
      <c r="F96" s="104"/>
      <c r="G96" s="104"/>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customHeight="1" x14ac:dyDescent="0.25">
      <c r="A98" s="74"/>
      <c r="B98" s="81" t="s">
        <v>95</v>
      </c>
      <c r="C98" s="90" t="s">
        <v>94</v>
      </c>
      <c r="D98" s="90"/>
      <c r="E98" s="90"/>
      <c r="F98" s="90"/>
      <c r="G98" s="90"/>
      <c r="H98" s="77"/>
      <c r="I98" s="77"/>
      <c r="J98" s="73" t="str">
        <f>IF(C98&lt;&gt;"","X","")</f>
        <v>X</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57" hidden="1" customHeight="1" x14ac:dyDescent="0.25">
      <c r="A102" s="74"/>
      <c r="B102" s="83" t="s">
        <v>33</v>
      </c>
      <c r="C102" s="90"/>
      <c r="D102" s="90"/>
      <c r="E102" s="90"/>
      <c r="F102" s="90"/>
      <c r="G102" s="90"/>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customHeight="1" x14ac:dyDescent="0.25">
      <c r="A107" s="74"/>
      <c r="B107" s="81" t="s">
        <v>38</v>
      </c>
      <c r="C107" s="90" t="s">
        <v>79</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41.25" customHeight="1" x14ac:dyDescent="0.25">
      <c r="A115" s="74"/>
      <c r="B115" s="83" t="s">
        <v>27</v>
      </c>
      <c r="C115" s="90" t="s">
        <v>97</v>
      </c>
      <c r="D115" s="90"/>
      <c r="E115" s="90"/>
      <c r="F115" s="90"/>
      <c r="G115" s="90"/>
      <c r="H115" s="77"/>
      <c r="I115" s="77"/>
      <c r="J115" s="73" t="str">
        <f>IF(C115&lt;&gt;"","X","")</f>
        <v>X</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85.5" customHeight="1" x14ac:dyDescent="0.25">
      <c r="A120" s="77"/>
      <c r="B120" s="91" t="s">
        <v>96</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7:K16 L12:N16 J45:T45 J50:J55 L7:L11 M7:Q10 J44:S44 U44:AM44 J59:J120 T29:T44 S29:S43 S12:T28 J17:N43 P12:Q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28 O29:O43">
      <formula1>"kg,ltr,St."</formula1>
    </dataValidation>
    <dataValidation type="list" allowBlank="1" showInputMessage="1" showErrorMessage="1" sqref="Q12:Q28 Q29:Q43">
      <formula1>"o,u,o2,u2,o3,u3"</formula1>
    </dataValidation>
  </dataValidations>
  <pageMargins left="0.46"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2017-03-26T10:05:14Z</cp:lastPrinted>
  <dcterms:created xsi:type="dcterms:W3CDTF">2010-01-14T09:56:01Z</dcterms:created>
  <dcterms:modified xsi:type="dcterms:W3CDTF">2017-10-14T19:39:03Z</dcterms:modified>
</cp:coreProperties>
</file>