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510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5" i="2" l="1"/>
  <c r="M12" i="2"/>
  <c r="J56" i="2" l="1"/>
  <c r="J55" i="2" s="1"/>
  <c r="J57" i="2" s="1"/>
  <c r="J53" i="2" l="1"/>
  <c r="J52" i="2" s="1"/>
  <c r="J54" i="2" s="1"/>
  <c r="J60" i="2"/>
  <c r="J58" i="2" s="1"/>
  <c r="J62" i="2" s="1"/>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3" i="2"/>
  <c r="X24" i="2"/>
  <c r="X28" i="2"/>
  <c r="X26" i="2"/>
  <c r="X27" i="2"/>
  <c r="X22" i="2"/>
  <c r="X29" i="2"/>
  <c r="X30" i="2"/>
  <c r="X31" i="2"/>
  <c r="X32" i="2"/>
  <c r="X33" i="2"/>
  <c r="X34" i="2"/>
  <c r="X35" i="2"/>
  <c r="X36" i="2"/>
  <c r="X37" i="2"/>
  <c r="X38" i="2"/>
  <c r="X39" i="2"/>
  <c r="X40" i="2"/>
  <c r="X41" i="2"/>
  <c r="X42" i="2"/>
  <c r="X25" i="2"/>
  <c r="C23" i="2"/>
  <c r="D23" i="2"/>
  <c r="C24" i="2"/>
  <c r="D24" i="2"/>
  <c r="C28" i="2"/>
  <c r="D28" i="2"/>
  <c r="C25" i="2"/>
  <c r="D25" i="2"/>
  <c r="C26" i="2"/>
  <c r="D26" i="2"/>
  <c r="C27" i="2"/>
  <c r="D27" i="2"/>
  <c r="C22" i="2"/>
  <c r="D22"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C20" i="2"/>
  <c r="D20" i="2"/>
  <c r="E46" i="2"/>
  <c r="O45" i="2"/>
  <c r="F46" i="2"/>
  <c r="G46" i="2"/>
  <c r="C21" i="2"/>
  <c r="B27" i="2"/>
  <c r="B22" i="2"/>
  <c r="B29" i="2"/>
  <c r="B30" i="2"/>
  <c r="B31" i="2"/>
  <c r="B32" i="2"/>
  <c r="B33" i="2"/>
  <c r="B34" i="2"/>
  <c r="B35" i="2"/>
  <c r="B36" i="2"/>
  <c r="B37" i="2"/>
  <c r="B38" i="2"/>
  <c r="B39" i="2"/>
  <c r="B40" i="2"/>
  <c r="B41" i="2"/>
  <c r="B42" i="2"/>
  <c r="B12" i="2"/>
  <c r="B13" i="2"/>
  <c r="B14" i="2"/>
  <c r="B15" i="2"/>
  <c r="B16" i="2"/>
  <c r="B17" i="2"/>
  <c r="B18" i="2"/>
  <c r="B19" i="2"/>
  <c r="B20" i="2"/>
  <c r="B21" i="2"/>
  <c r="B23" i="2"/>
  <c r="B24" i="2"/>
  <c r="B28"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J19" i="2"/>
  <c r="D21" i="2"/>
  <c r="J21" i="2"/>
  <c r="J23" i="2"/>
  <c r="J24" i="2"/>
  <c r="J28" i="2"/>
  <c r="J29" i="2"/>
  <c r="J30" i="2"/>
  <c r="J31" i="2"/>
  <c r="J32" i="2"/>
  <c r="J33" i="2"/>
  <c r="J34" i="2"/>
  <c r="J25" i="2"/>
  <c r="J35" i="2"/>
  <c r="J36" i="2"/>
  <c r="J20" i="2"/>
  <c r="J26" i="2"/>
  <c r="J27" i="2"/>
  <c r="J22" i="2"/>
  <c r="J37" i="2"/>
  <c r="J38" i="2"/>
  <c r="J39" i="2"/>
  <c r="J40" i="2"/>
  <c r="J41" i="2"/>
  <c r="J42" i="2"/>
  <c r="J61" i="2"/>
  <c r="J66" i="2"/>
  <c r="J70" i="2"/>
  <c r="J69" i="2"/>
  <c r="J12" i="2"/>
  <c r="B10" i="2"/>
  <c r="J88" i="2" l="1"/>
  <c r="J92" i="2" s="1"/>
  <c r="E25" i="2"/>
  <c r="J63" i="2"/>
  <c r="J67" i="2" s="1"/>
  <c r="J72" i="2"/>
  <c r="J76" i="2" s="1"/>
  <c r="J103" i="2"/>
  <c r="J108" i="2" s="1"/>
  <c r="E41" i="2"/>
  <c r="F23" i="2"/>
  <c r="F38" i="2"/>
  <c r="F12" i="2"/>
  <c r="G14" i="2"/>
  <c r="G35" i="2"/>
  <c r="E33" i="2"/>
  <c r="F30" i="2"/>
  <c r="G27" i="2"/>
  <c r="F17" i="2"/>
  <c r="E32" i="2"/>
  <c r="E20" i="2"/>
  <c r="J93" i="2"/>
  <c r="J98" i="2" s="1"/>
  <c r="J82" i="2"/>
  <c r="J87" i="2" s="1"/>
  <c r="J99" i="2"/>
  <c r="J102" i="2" s="1"/>
  <c r="J112" i="2"/>
  <c r="J117" i="2" s="1"/>
  <c r="J77" i="2"/>
  <c r="J81" i="2" s="1"/>
  <c r="X45" i="2"/>
  <c r="C45" i="2" s="1"/>
  <c r="G45" i="2" s="1"/>
  <c r="J68" i="2"/>
  <c r="J71" i="2" s="1"/>
  <c r="E13" i="2"/>
  <c r="G41" i="2"/>
  <c r="E39" i="2"/>
  <c r="F36" i="2"/>
  <c r="G33" i="2"/>
  <c r="E31" i="2"/>
  <c r="F22" i="2"/>
  <c r="G25" i="2"/>
  <c r="E24" i="2"/>
  <c r="G20" i="2"/>
  <c r="E18" i="2"/>
  <c r="F15" i="2"/>
  <c r="G12" i="2"/>
  <c r="G26" i="2"/>
  <c r="F41" i="2"/>
  <c r="G38" i="2"/>
  <c r="E36" i="2"/>
  <c r="F33" i="2"/>
  <c r="G30" i="2"/>
  <c r="E22" i="2"/>
  <c r="F25" i="2"/>
  <c r="F20" i="2"/>
  <c r="G17" i="2"/>
  <c r="E15" i="2"/>
  <c r="G40" i="2"/>
  <c r="E38" i="2"/>
  <c r="F35" i="2"/>
  <c r="G32" i="2"/>
  <c r="E30" i="2"/>
  <c r="F27" i="2"/>
  <c r="G28" i="2"/>
  <c r="G19" i="2"/>
  <c r="E17" i="2"/>
  <c r="F14" i="2"/>
  <c r="G23" i="2"/>
  <c r="E23" i="2"/>
  <c r="F40" i="2"/>
  <c r="G37" i="2"/>
  <c r="E35" i="2"/>
  <c r="F32" i="2"/>
  <c r="G29" i="2"/>
  <c r="E27" i="2"/>
  <c r="F28" i="2"/>
  <c r="G21" i="2"/>
  <c r="F19" i="2"/>
  <c r="G16" i="2"/>
  <c r="E14" i="2"/>
  <c r="E12" i="2"/>
  <c r="F42" i="2"/>
  <c r="G39" i="2"/>
  <c r="E37" i="2"/>
  <c r="F34" i="2"/>
  <c r="G31" i="2"/>
  <c r="E29" i="2"/>
  <c r="F26" i="2"/>
  <c r="G24" i="2"/>
  <c r="E21" i="2"/>
  <c r="G18" i="2"/>
  <c r="E16" i="2"/>
  <c r="F13" i="2"/>
  <c r="G42" i="2"/>
  <c r="E40" i="2"/>
  <c r="F37" i="2"/>
  <c r="G34" i="2"/>
  <c r="F29" i="2"/>
  <c r="E28" i="2"/>
  <c r="F21" i="2"/>
  <c r="E19" i="2"/>
  <c r="F16" i="2"/>
  <c r="G13" i="2"/>
  <c r="E42" i="2"/>
  <c r="F39" i="2"/>
  <c r="G36" i="2"/>
  <c r="E34" i="2"/>
  <c r="F31" i="2"/>
  <c r="G22" i="2"/>
  <c r="E26" i="2"/>
  <c r="F24"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<sst xmlns="http://schemas.openxmlformats.org/spreadsheetml/2006/main" count="203" uniqueCount="101">
  <si>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</si>
  <si>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</si>
  <si>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</si>
  <si>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</si>
  <si>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</si>
  <si>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</si>
  <si>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</si>
  <si>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</si>
  <si>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</si>
  <si>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</si>
  <si>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</si>
  <si>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</si>
  <si>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</si>
  <si>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</si>
  <si>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</si>
  <si>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</si>
  <si>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</si>
  <si>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</si>
  <si>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</si>
  <si>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</si>
  <si>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</si>
  <si>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</si>
  <si>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</si>
  <si>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</si>
  <si>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</si>
  <si>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</si>
  <si>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</si>
  <si>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</si>
  <si>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</si>
  <si>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</si>
  <si>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</si>
  <si>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</si>
  <si>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</si>
  <si>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</si>
  <si>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</si>
  <si>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</si>
  <si>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</si>
  <si>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</si>
  <si>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</si>
  <si>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</si>
  <si>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</si>
  <si>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</si>
  <si>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</si>
  <si>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</si>
  <si>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</si>
  <si>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</si>
  <si>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</si>
  <si>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</si>
  <si>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</si>
  <si>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</si>
  <si>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</si>
  <si>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</si>
  <si>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</si>
  <si>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</si>
  <si>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</si>
  <si>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</si>
  <si>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</si>
  <si>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</si>
  <si>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</si>
  <si>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</si>
  <si>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</si>
  <si>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</si>
  <si>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</si>
  <si>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</si>
  <si>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</si>
  <si>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</si>
  <si>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</si>
  <si>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</si>
  <si>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Chia-Quarkbrot</t>
  </si>
  <si>
    <t>Dinkel-Vorteig TA170</t>
  </si>
  <si>
    <t>o</t>
  </si>
  <si>
    <t>Dinkelmehl Type 630</t>
  </si>
  <si>
    <t>u</t>
  </si>
  <si>
    <t>Wasser</t>
  </si>
  <si>
    <t>Quellstück</t>
  </si>
  <si>
    <t>Chiasamen</t>
  </si>
  <si>
    <t>Lupinenschrot</t>
  </si>
  <si>
    <t>Salz</t>
  </si>
  <si>
    <t>Wasser kalt</t>
  </si>
  <si>
    <t>Roggenmehl Type 997/1150</t>
  </si>
  <si>
    <t>minimalback0,5%</t>
  </si>
  <si>
    <t>Sahnequark (40%)</t>
  </si>
  <si>
    <t>Teig nicht zu weich halten, da sehr viel gebundenes Wasser enthalten ist.</t>
  </si>
  <si>
    <t>10 Minuten</t>
  </si>
  <si>
    <t>1 Minute</t>
  </si>
  <si>
    <t>24°C</t>
  </si>
  <si>
    <t>30 Minuten</t>
  </si>
  <si>
    <t xml:space="preserve"> </t>
  </si>
  <si>
    <t>saftiges, lockeres Brot ohne Weizen</t>
  </si>
  <si>
    <t>Dinkelsauerteig getrocknet</t>
  </si>
  <si>
    <t>Hefe (nach Führung)</t>
  </si>
  <si>
    <t>Wasser ca.</t>
  </si>
  <si>
    <t>freigeschobenes Brot 50 Minuten, Kastenbrot 60 Minuten, darauf Hefemenge einstellen</t>
  </si>
  <si>
    <t>nicht zu dunkel backen</t>
  </si>
  <si>
    <t>mindestens 3 Stunden, alternativ gekühlt über Nacht</t>
  </si>
  <si>
    <t>z.B. 850g</t>
  </si>
  <si>
    <t>Dinkel-Crisp extrafein</t>
  </si>
  <si>
    <t>Dinkel-Extrudat</t>
  </si>
  <si>
    <t>120 - 130 Sr°</t>
  </si>
  <si>
    <t xml:space="preserve"> 'Vorteigmenge reduzieren oder ganz auf Vorteig verzichten. Dann Mehlmenge im Hauptteig anpassen
- Saaten im Quellstück gegen andere austauschen
- Verwendung von Magerquark, dann jedoch Grundrezeptur um 2% Pflanzenöl ergänzen.
- Dinkelmehl im Hauptteig gegen Vollkornmehl ersetzen.</t>
  </si>
  <si>
    <t>- Der Lupinenschrot bringt durch seine gelbe Farbe eine harmonische Belebung der Krume.
-das Extrudat (Dinkel-Crisp) sorgt für eine  verbesserte Frischhaltung des Brotes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</si>
</sst>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68</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88</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Dinkel-Vorteig TA170</v>
      </c>
      <c r="C12" s="36">
        <f t="shared" ref="C12:C20" si="1">IF(AND(L12&lt;&gt;"",M12&lt;&gt;""),M12,"")</f>
        <v>6.8</v>
      </c>
      <c r="D12" s="37" t="str">
        <f t="shared" ref="D12:D20" si="2">IF(AND(O12&lt;&gt;"",M12&lt;&gt;""),$O12,"")</f>
        <v>kg</v>
      </c>
      <c r="E12" s="38">
        <f t="shared" ref="E12:G42" si="3">IF(AND($L$5&gt;0,$O$45&gt;0),"-----",IF($C12&lt;&gt;"",IF($M12&lt;$O$3,$C12*E$46,ROUND($C12*E$46,2)),""))</f>
        <v>6.8</v>
      </c>
      <c r="F12" s="38">
        <f t="shared" si="3"/>
        <v>13.6</v>
      </c>
      <c r="G12" s="38">
        <f t="shared" si="3"/>
        <v>20.399999999999999</v>
      </c>
      <c r="H12" s="34"/>
      <c r="I12" s="39"/>
      <c r="J12" s="40" t="str">
        <f>IF(L12&lt;&gt;"","X","")</f>
        <v>X</v>
      </c>
      <c r="K12" s="41" t="s">
        <v>55</v>
      </c>
      <c r="L12" s="42" t="s">
        <v>69</v>
      </c>
      <c r="M12" s="43">
        <f>SUM(M13:M14)</f>
        <v>6.8</v>
      </c>
      <c r="N12" s="39"/>
      <c r="O12" s="44" t="s">
        <v>7</v>
      </c>
      <c r="P12" s="39"/>
      <c r="Q12" s="45" t="s">
        <v>70</v>
      </c>
      <c r="R12" s="39"/>
      <c r="S12" s="42"/>
      <c r="T12" s="33"/>
      <c r="W12" s="46" t="s">
        <v>7</v>
      </c>
      <c r="X12" s="47">
        <f t="shared" ref="X12:X24" si="4">IF(AND(Q12&lt;&gt;"o",Q12&lt;&gt;"o2",Q12&lt;&gt;"o3"),M12,0)</f>
        <v>0</v>
      </c>
    </row>
    <row r="13" spans="1:24" s="46" customFormat="1" ht="20.25" customHeight="1" x14ac:dyDescent="0.2">
      <c r="A13" s="34"/>
      <c r="B13" s="35" t="str">
        <f t="shared" si="0"/>
        <v xml:space="preserve">     Dinkelmehl Type 630</v>
      </c>
      <c r="C13" s="36">
        <f t="shared" si="1"/>
        <v>4</v>
      </c>
      <c r="D13" s="37" t="str">
        <f t="shared" si="2"/>
        <v>kg</v>
      </c>
      <c r="E13" s="38">
        <f t="shared" si="3"/>
        <v>4</v>
      </c>
      <c r="F13" s="38">
        <f t="shared" si="3"/>
        <v>8</v>
      </c>
      <c r="G13" s="38">
        <f t="shared" si="3"/>
        <v>12</v>
      </c>
      <c r="H13" s="34"/>
      <c r="I13" s="39"/>
      <c r="J13" s="40" t="str">
        <f t="shared" ref="J13:J42" si="5">IF(L13&lt;&gt;"","X","")</f>
        <v>X</v>
      </c>
      <c r="K13" s="41" t="s">
        <v>55</v>
      </c>
      <c r="L13" s="42" t="s">
        <v>71</v>
      </c>
      <c r="M13" s="43">
        <v>4</v>
      </c>
      <c r="N13" s="39"/>
      <c r="O13" s="44" t="s">
        <v>7</v>
      </c>
      <c r="P13" s="39"/>
      <c r="Q13" s="45" t="s">
        <v>72</v>
      </c>
      <c r="R13" s="39"/>
      <c r="S13" s="42"/>
      <c r="T13" s="33"/>
      <c r="W13" s="46" t="s">
        <v>7</v>
      </c>
      <c r="X13" s="47">
        <f t="shared" si="4"/>
        <v>4</v>
      </c>
    </row>
    <row r="14" spans="1:24" s="46" customFormat="1" ht="20.25" customHeight="1" x14ac:dyDescent="0.2">
      <c r="A14" s="34"/>
      <c r="B14" s="35" t="str">
        <f t="shared" si="0"/>
        <v xml:space="preserve">     Wasser</v>
      </c>
      <c r="C14" s="36">
        <f t="shared" si="1"/>
        <v>2.8</v>
      </c>
      <c r="D14" s="37" t="str">
        <f t="shared" si="2"/>
        <v>kg</v>
      </c>
      <c r="E14" s="38">
        <f t="shared" si="3"/>
        <v>2.8</v>
      </c>
      <c r="F14" s="38">
        <f t="shared" si="3"/>
        <v>5.6</v>
      </c>
      <c r="G14" s="38">
        <f t="shared" si="3"/>
        <v>8.3999999999999986</v>
      </c>
      <c r="H14" s="34"/>
      <c r="I14" s="39"/>
      <c r="J14" s="40" t="str">
        <f t="shared" si="5"/>
        <v>X</v>
      </c>
      <c r="K14" s="41" t="s">
        <v>55</v>
      </c>
      <c r="L14" s="42" t="s">
        <v>73</v>
      </c>
      <c r="M14" s="43">
        <v>2.8</v>
      </c>
      <c r="N14" s="39"/>
      <c r="O14" s="44" t="s">
        <v>7</v>
      </c>
      <c r="P14" s="39"/>
      <c r="Q14" s="45" t="s">
        <v>72</v>
      </c>
      <c r="R14" s="39"/>
      <c r="S14" s="42"/>
      <c r="T14" s="33"/>
      <c r="W14" s="46" t="s">
        <v>7</v>
      </c>
      <c r="X14" s="47">
        <f t="shared" si="4"/>
        <v>2.8</v>
      </c>
    </row>
    <row r="15" spans="1:24" s="46" customFormat="1" ht="20.25" customHeight="1" x14ac:dyDescent="0.2">
      <c r="A15" s="34"/>
      <c r="B15" s="35" t="str">
        <f t="shared" si="0"/>
        <v>Quellstück</v>
      </c>
      <c r="C15" s="36">
        <f t="shared" si="1"/>
        <v>3.96</v>
      </c>
      <c r="D15" s="37" t="str">
        <f t="shared" si="2"/>
        <v>kg</v>
      </c>
      <c r="E15" s="38">
        <f t="shared" si="3"/>
        <v>3.96</v>
      </c>
      <c r="F15" s="38">
        <f t="shared" si="3"/>
        <v>7.92</v>
      </c>
      <c r="G15" s="38">
        <f t="shared" si="3"/>
        <v>11.879999999999999</v>
      </c>
      <c r="H15" s="34"/>
      <c r="I15" s="39"/>
      <c r="J15" s="40" t="str">
        <f t="shared" si="5"/>
        <v>X</v>
      </c>
      <c r="K15" s="41" t="s">
        <v>55</v>
      </c>
      <c r="L15" s="42" t="s">
        <v>74</v>
      </c>
      <c r="M15" s="43">
        <f>SUM(M16:M19)</f>
        <v>3.96</v>
      </c>
      <c r="N15" s="39"/>
      <c r="O15" s="44" t="s">
        <v>7</v>
      </c>
      <c r="P15" s="39"/>
      <c r="Q15" s="45" t="s">
        <v>70</v>
      </c>
      <c r="R15" s="39"/>
      <c r="S15" s="42"/>
      <c r="T15" s="33"/>
      <c r="W15" s="46" t="s">
        <v>7</v>
      </c>
      <c r="X15" s="47">
        <f t="shared" si="4"/>
        <v>0</v>
      </c>
    </row>
    <row r="16" spans="1:24" s="46" customFormat="1" ht="20.25" customHeight="1" x14ac:dyDescent="0.2">
      <c r="A16" s="34"/>
      <c r="B16" s="35" t="str">
        <f t="shared" si="0"/>
        <v xml:space="preserve">     Chiasamen</v>
      </c>
      <c r="C16" s="36">
        <f t="shared" si="1"/>
        <v>0.8</v>
      </c>
      <c r="D16" s="37" t="str">
        <f t="shared" si="2"/>
        <v>kg</v>
      </c>
      <c r="E16" s="38">
        <f t="shared" si="3"/>
        <v>0.8</v>
      </c>
      <c r="F16" s="38">
        <f t="shared" si="3"/>
        <v>1.6</v>
      </c>
      <c r="G16" s="38">
        <f t="shared" si="3"/>
        <v>2.4000000000000004</v>
      </c>
      <c r="H16" s="34"/>
      <c r="I16" s="39"/>
      <c r="J16" s="40" t="str">
        <f t="shared" si="5"/>
        <v>X</v>
      </c>
      <c r="K16" s="41" t="s">
        <v>55</v>
      </c>
      <c r="L16" s="42" t="s">
        <v>75</v>
      </c>
      <c r="M16" s="43">
        <v>0.8</v>
      </c>
      <c r="N16" s="39"/>
      <c r="O16" s="44" t="s">
        <v>7</v>
      </c>
      <c r="P16" s="39"/>
      <c r="Q16" s="45" t="s">
        <v>72</v>
      </c>
      <c r="R16" s="39"/>
      <c r="S16" s="42"/>
      <c r="T16" s="33"/>
      <c r="W16" s="46" t="s">
        <v>7</v>
      </c>
      <c r="X16" s="47">
        <f t="shared" si="4"/>
        <v>0.8</v>
      </c>
    </row>
    <row r="17" spans="1:24" s="46" customFormat="1" ht="20.25" customHeight="1" x14ac:dyDescent="0.2">
      <c r="A17" s="34"/>
      <c r="B17" s="35" t="str">
        <f t="shared" si="0"/>
        <v xml:space="preserve">     Lupinenschrot</v>
      </c>
      <c r="C17" s="36">
        <f t="shared" si="1"/>
        <v>0.5</v>
      </c>
      <c r="D17" s="37" t="str">
        <f t="shared" si="2"/>
        <v>kg</v>
      </c>
      <c r="E17" s="38">
        <f t="shared" si="3"/>
        <v>0.5</v>
      </c>
      <c r="F17" s="38">
        <f t="shared" si="3"/>
        <v>1</v>
      </c>
      <c r="G17" s="38">
        <f t="shared" si="3"/>
        <v>1.5</v>
      </c>
      <c r="H17" s="34"/>
      <c r="I17" s="39"/>
      <c r="J17" s="40" t="str">
        <f t="shared" si="5"/>
        <v>X</v>
      </c>
      <c r="K17" s="41" t="s">
        <v>55</v>
      </c>
      <c r="L17" s="42" t="s">
        <v>76</v>
      </c>
      <c r="M17" s="43">
        <v>0.5</v>
      </c>
      <c r="N17" s="39"/>
      <c r="O17" s="44" t="s">
        <v>7</v>
      </c>
      <c r="P17" s="39"/>
      <c r="Q17" s="45" t="s">
        <v>72</v>
      </c>
      <c r="R17" s="39"/>
      <c r="S17" s="42"/>
      <c r="T17" s="33"/>
      <c r="W17" s="46" t="s">
        <v>7</v>
      </c>
      <c r="X17" s="47">
        <f t="shared" si="4"/>
        <v>0.5</v>
      </c>
    </row>
    <row r="18" spans="1:24" s="46" customFormat="1" ht="20.25" customHeight="1" x14ac:dyDescent="0.2">
      <c r="A18" s="34"/>
      <c r="B18" s="35" t="str">
        <f t="shared" si="0"/>
        <v xml:space="preserve">     Salz</v>
      </c>
      <c r="C18" s="36">
        <f t="shared" si="1"/>
        <v>0.26</v>
      </c>
      <c r="D18" s="37" t="str">
        <f t="shared" si="2"/>
        <v>kg</v>
      </c>
      <c r="E18" s="38">
        <f t="shared" si="3"/>
        <v>0.26</v>
      </c>
      <c r="F18" s="38">
        <f t="shared" si="3"/>
        <v>0.52</v>
      </c>
      <c r="G18" s="38">
        <f t="shared" si="3"/>
        <v>0.78</v>
      </c>
      <c r="H18" s="34"/>
      <c r="I18" s="39"/>
      <c r="J18" s="40" t="str">
        <f t="shared" si="5"/>
        <v>X</v>
      </c>
      <c r="K18" s="41" t="s">
        <v>55</v>
      </c>
      <c r="L18" s="42" t="s">
        <v>77</v>
      </c>
      <c r="M18" s="43">
        <v>0.26</v>
      </c>
      <c r="N18" s="39"/>
      <c r="O18" s="44" t="s">
        <v>7</v>
      </c>
      <c r="P18" s="39"/>
      <c r="Q18" s="45" t="s">
        <v>72</v>
      </c>
      <c r="R18" s="39"/>
      <c r="S18" s="42"/>
      <c r="T18" s="33"/>
      <c r="W18" s="46" t="s">
        <v>7</v>
      </c>
      <c r="X18" s="47">
        <f t="shared" si="4"/>
        <v>0.26</v>
      </c>
    </row>
    <row r="19" spans="1:24" s="46" customFormat="1" ht="20.25" customHeight="1" x14ac:dyDescent="0.2">
      <c r="A19" s="34"/>
      <c r="B19" s="35" t="str">
        <f t="shared" si="0"/>
        <v xml:space="preserve">     Wasser kalt</v>
      </c>
      <c r="C19" s="36">
        <f t="shared" si="1"/>
        <v>2.4</v>
      </c>
      <c r="D19" s="37" t="str">
        <f t="shared" si="2"/>
        <v>kg</v>
      </c>
      <c r="E19" s="38">
        <f t="shared" si="3"/>
        <v>2.4</v>
      </c>
      <c r="F19" s="38">
        <f t="shared" si="3"/>
        <v>4.8</v>
      </c>
      <c r="G19" s="38">
        <f t="shared" si="3"/>
        <v>7.1999999999999993</v>
      </c>
      <c r="H19" s="34"/>
      <c r="I19" s="39"/>
      <c r="J19" s="40" t="str">
        <f t="shared" si="5"/>
        <v>X</v>
      </c>
      <c r="K19" s="41" t="s">
        <v>55</v>
      </c>
      <c r="L19" s="42" t="s">
        <v>78</v>
      </c>
      <c r="M19" s="43">
        <v>2.4</v>
      </c>
      <c r="N19" s="39"/>
      <c r="O19" s="44" t="s">
        <v>7</v>
      </c>
      <c r="P19" s="39"/>
      <c r="Q19" s="45" t="s">
        <v>72</v>
      </c>
      <c r="R19" s="39"/>
      <c r="S19" s="42"/>
      <c r="T19" s="33"/>
      <c r="W19" s="46" t="s">
        <v>7</v>
      </c>
      <c r="X19" s="47">
        <f t="shared" si="4"/>
        <v>2.4</v>
      </c>
    </row>
    <row r="20" spans="1:24" s="46" customFormat="1" ht="20.25" customHeight="1" x14ac:dyDescent="0.2">
      <c r="A20" s="34"/>
      <c r="B20" s="35" t="str">
        <f t="shared" si="0"/>
        <v>Dinkelmehl Type 630</v>
      </c>
      <c r="C20" s="36">
        <f t="shared" si="1"/>
        <v>2.8</v>
      </c>
      <c r="D20" s="37" t="str">
        <f t="shared" si="2"/>
        <v>kg</v>
      </c>
      <c r="E20" s="38">
        <f t="shared" si="3"/>
        <v>2.8</v>
      </c>
      <c r="F20" s="38">
        <f t="shared" si="3"/>
        <v>5.6</v>
      </c>
      <c r="G20" s="38">
        <f t="shared" si="3"/>
        <v>8.3999999999999986</v>
      </c>
      <c r="H20" s="34"/>
      <c r="I20" s="39"/>
      <c r="J20" s="40" t="str">
        <f>IF(L20&lt;&gt;"","X","")</f>
        <v>X</v>
      </c>
      <c r="K20" s="41" t="s">
        <v>55</v>
      </c>
      <c r="L20" s="42" t="s">
        <v>71</v>
      </c>
      <c r="M20" s="43">
        <v>2.8</v>
      </c>
      <c r="N20" s="39"/>
      <c r="O20" s="44" t="s">
        <v>7</v>
      </c>
      <c r="P20" s="39"/>
      <c r="Q20" s="45"/>
      <c r="R20" s="39"/>
      <c r="S20" s="42"/>
      <c r="T20" s="33"/>
      <c r="W20" s="46" t="s">
        <v>7</v>
      </c>
      <c r="X20" s="47">
        <f t="shared" si="4"/>
        <v>2.8</v>
      </c>
    </row>
    <row r="21" spans="1:24" s="46" customFormat="1" ht="20.25" customHeight="1" x14ac:dyDescent="0.2">
      <c r="A21" s="34"/>
      <c r="B21" s="35" t="str">
        <f t="shared" si="0"/>
        <v>Roggenmehl Type 997/1150</v>
      </c>
      <c r="C21" s="36">
        <f t="shared" ref="C21:C29" si="6">IF(AND(L21&lt;&gt;"",M21&lt;&gt;""),M21,"")</f>
        <v>2</v>
      </c>
      <c r="D21" s="37" t="str">
        <f t="shared" ref="D21:D29" si="7">IF(AND(O21&lt;&gt;"",M21&lt;&gt;""),$O21,"")</f>
        <v>kg</v>
      </c>
      <c r="E21" s="38">
        <f t="shared" si="3"/>
        <v>2</v>
      </c>
      <c r="F21" s="38">
        <f t="shared" si="3"/>
        <v>4</v>
      </c>
      <c r="G21" s="38">
        <f t="shared" si="3"/>
        <v>6</v>
      </c>
      <c r="H21" s="34"/>
      <c r="I21" s="39"/>
      <c r="J21" s="40" t="str">
        <f t="shared" si="5"/>
        <v>X</v>
      </c>
      <c r="K21" s="41" t="s">
        <v>55</v>
      </c>
      <c r="L21" s="42" t="s">
        <v>79</v>
      </c>
      <c r="M21" s="43">
        <v>2</v>
      </c>
      <c r="N21" s="39"/>
      <c r="O21" s="44" t="s">
        <v>7</v>
      </c>
      <c r="P21" s="39"/>
      <c r="Q21" s="45"/>
      <c r="R21" s="39"/>
      <c r="S21" s="42"/>
      <c r="T21" s="33"/>
      <c r="W21" s="46" t="s">
        <v>7</v>
      </c>
      <c r="X21" s="47">
        <f t="shared" si="4"/>
        <v>2</v>
      </c>
    </row>
    <row r="22" spans="1:24" s="46" customFormat="1" ht="20.25" customHeight="1" x14ac:dyDescent="0.2">
      <c r="A22" s="34"/>
      <c r="B22" s="35" t="str">
        <f>IF(L22="","",IF(OR(Q22="U",Q22="O2"),"     "&amp;L22,IF(OR(Q22="U2",Q22="O3"),"         "&amp;L22,IF(Q22="U3","            "&amp;L22,L22))))</f>
        <v>Dinkel-Crisp extrafein</v>
      </c>
      <c r="C22" s="36">
        <f>IF(AND(L22&lt;&gt;"",M22&lt;&gt;""),M22,"")</f>
        <v>0.8</v>
      </c>
      <c r="D22" s="37" t="str">
        <f>IF(AND(O22&lt;&gt;"",M22&lt;&gt;""),$O22,"")</f>
        <v>kg</v>
      </c>
      <c r="E22" s="38">
        <f t="shared" si="3"/>
        <v>0.8</v>
      </c>
      <c r="F22" s="38">
        <f t="shared" si="3"/>
        <v>1.6</v>
      </c>
      <c r="G22" s="38">
        <f t="shared" si="3"/>
        <v>2.4000000000000004</v>
      </c>
      <c r="H22" s="34"/>
      <c r="I22" s="39"/>
      <c r="J22" s="40" t="str">
        <f>IF(L22&lt;&gt;"","X","")</f>
        <v>X</v>
      </c>
      <c r="K22" s="41" t="s">
        <v>55</v>
      </c>
      <c r="L22" s="42" t="s">
        <v>96</v>
      </c>
      <c r="M22" s="43">
        <v>0.8</v>
      </c>
      <c r="N22" s="39"/>
      <c r="O22" s="44" t="s">
        <v>7</v>
      </c>
      <c r="P22" s="39"/>
      <c r="Q22" s="45"/>
      <c r="R22" s="39"/>
      <c r="S22" s="42" t="s">
        <v>97</v>
      </c>
      <c r="T22" s="33"/>
      <c r="W22" s="46" t="s">
        <v>7</v>
      </c>
      <c r="X22" s="47">
        <f>IF(AND(Q22&lt;&gt;"o",Q22&lt;&gt;"o2",Q22&lt;&gt;"o3"),M22,0)</f>
        <v>0.8</v>
      </c>
    </row>
    <row r="23" spans="1:24" s="46" customFormat="1" ht="20.25" customHeight="1" x14ac:dyDescent="0.2">
      <c r="A23" s="34"/>
      <c r="B23" s="35" t="str">
        <f t="shared" si="0"/>
        <v>Dinkelsauerteig getrocknet</v>
      </c>
      <c r="C23" s="36">
        <f t="shared" si="6"/>
        <v>0.4</v>
      </c>
      <c r="D23" s="37" t="str">
        <f t="shared" si="7"/>
        <v>kg</v>
      </c>
      <c r="E23" s="38">
        <f t="shared" si="3"/>
        <v>0.4</v>
      </c>
      <c r="F23" s="38">
        <f t="shared" si="3"/>
        <v>0.8</v>
      </c>
      <c r="G23" s="38">
        <f t="shared" si="3"/>
        <v>1.2000000000000002</v>
      </c>
      <c r="H23" s="34"/>
      <c r="I23" s="39"/>
      <c r="J23" s="40" t="str">
        <f t="shared" si="5"/>
        <v>X</v>
      </c>
      <c r="K23" s="41" t="s">
        <v>55</v>
      </c>
      <c r="L23" s="42" t="s">
        <v>89</v>
      </c>
      <c r="M23" s="43">
        <v>0.4</v>
      </c>
      <c r="N23" s="39"/>
      <c r="O23" s="44" t="s">
        <v>7</v>
      </c>
      <c r="P23" s="39"/>
      <c r="Q23" s="45"/>
      <c r="R23" s="39"/>
      <c r="S23" s="42" t="s">
        <v>98</v>
      </c>
      <c r="T23" s="33"/>
      <c r="W23" s="46" t="s">
        <v>7</v>
      </c>
      <c r="X23" s="47">
        <f t="shared" si="4"/>
        <v>0.4</v>
      </c>
    </row>
    <row r="24" spans="1:24" s="46" customFormat="1" ht="20.25" customHeight="1" x14ac:dyDescent="0.2">
      <c r="A24" s="34"/>
      <c r="B24" s="35" t="str">
        <f t="shared" si="0"/>
        <v>minimalback0,5%</v>
      </c>
      <c r="C24" s="36">
        <f t="shared" si="6"/>
        <v>0.03</v>
      </c>
      <c r="D24" s="37" t="str">
        <f t="shared" si="7"/>
        <v>kg</v>
      </c>
      <c r="E24" s="38">
        <f t="shared" si="3"/>
        <v>0.03</v>
      </c>
      <c r="F24" s="38">
        <f t="shared" si="3"/>
        <v>0.06</v>
      </c>
      <c r="G24" s="38">
        <f t="shared" si="3"/>
        <v>0.09</v>
      </c>
      <c r="H24" s="34"/>
      <c r="I24" s="39"/>
      <c r="J24" s="40" t="str">
        <f t="shared" si="5"/>
        <v>X</v>
      </c>
      <c r="K24" s="41" t="s">
        <v>55</v>
      </c>
      <c r="L24" s="42" t="s">
        <v>80</v>
      </c>
      <c r="M24" s="43">
        <v>0.03</v>
      </c>
      <c r="N24" s="39"/>
      <c r="O24" s="44" t="s">
        <v>7</v>
      </c>
      <c r="P24" s="39"/>
      <c r="Q24" s="45"/>
      <c r="R24" s="39"/>
      <c r="S24" s="42"/>
      <c r="T24" s="33"/>
      <c r="W24" s="46" t="s">
        <v>7</v>
      </c>
      <c r="X24" s="47">
        <f t="shared" si="4"/>
        <v>0.03</v>
      </c>
    </row>
    <row r="25" spans="1:24" s="46" customFormat="1" ht="20.25" customHeight="1" x14ac:dyDescent="0.2">
      <c r="A25" s="34"/>
      <c r="B25" s="35" t="str">
        <f t="shared" si="0"/>
        <v>Sahnequark (40%)</v>
      </c>
      <c r="C25" s="36">
        <f t="shared" si="6"/>
        <v>1</v>
      </c>
      <c r="D25" s="37" t="str">
        <f t="shared" si="7"/>
        <v>kg</v>
      </c>
      <c r="E25" s="38">
        <f t="shared" si="3"/>
        <v>1</v>
      </c>
      <c r="F25" s="38">
        <f t="shared" si="3"/>
        <v>2</v>
      </c>
      <c r="G25" s="38">
        <f t="shared" si="3"/>
        <v>3</v>
      </c>
      <c r="H25" s="34"/>
      <c r="I25" s="39"/>
      <c r="J25" s="40" t="str">
        <f>IF(L25&lt;&gt;"","X","")</f>
        <v>X</v>
      </c>
      <c r="K25" s="41" t="s">
        <v>55</v>
      </c>
      <c r="L25" s="42" t="s">
        <v>81</v>
      </c>
      <c r="M25" s="43">
        <v>1</v>
      </c>
      <c r="N25" s="39"/>
      <c r="O25" s="44" t="s">
        <v>7</v>
      </c>
      <c r="P25" s="39"/>
      <c r="Q25" s="45"/>
      <c r="R25" s="39"/>
      <c r="S25" s="42"/>
      <c r="T25" s="33"/>
      <c r="W25" s="46" t="s">
        <v>7</v>
      </c>
      <c r="X25" s="47">
        <f>IF(AND(Q25&lt;&gt;"o",Q25&lt;&gt;"o2",Q25&lt;&gt;"o3"),M25,0)</f>
        <v>1</v>
      </c>
    </row>
    <row r="26" spans="1:24" s="46" customFormat="1" ht="20.25" customHeight="1" x14ac:dyDescent="0.2">
      <c r="A26" s="34"/>
      <c r="B26" s="35" t="str">
        <f t="shared" si="0"/>
        <v>Hefe (nach Führung)</v>
      </c>
      <c r="C26" s="36">
        <f t="shared" si="6"/>
        <v>0.2</v>
      </c>
      <c r="D26" s="37" t="str">
        <f t="shared" si="7"/>
        <v>kg</v>
      </c>
      <c r="E26" s="38">
        <f t="shared" si="3"/>
        <v>0.2</v>
      </c>
      <c r="F26" s="38">
        <f t="shared" si="3"/>
        <v>0.4</v>
      </c>
      <c r="G26" s="38">
        <f t="shared" si="3"/>
        <v>0.60000000000000009</v>
      </c>
      <c r="H26" s="34"/>
      <c r="I26" s="39"/>
      <c r="J26" s="40" t="str">
        <f>IF(L26&lt;&gt;"","X","")</f>
        <v>X</v>
      </c>
      <c r="K26" s="41" t="s">
        <v>55</v>
      </c>
      <c r="L26" s="42" t="s">
        <v>90</v>
      </c>
      <c r="M26" s="43">
        <v>0.2</v>
      </c>
      <c r="N26" s="39"/>
      <c r="O26" s="44" t="s">
        <v>7</v>
      </c>
      <c r="P26" s="39"/>
      <c r="Q26" s="45"/>
      <c r="R26" s="39"/>
      <c r="S26" s="42"/>
      <c r="T26" s="33"/>
      <c r="W26" s="46" t="s">
        <v>7</v>
      </c>
      <c r="X26" s="47">
        <f t="shared" ref="X26:X42" si="8">IF(AND(Q26&lt;&gt;"o",Q26&lt;&gt;"o2",Q26&lt;&gt;"o3"),M26,0)</f>
        <v>0.2</v>
      </c>
    </row>
    <row r="27" spans="1:24" s="46" customFormat="1" ht="20.25" customHeight="1" x14ac:dyDescent="0.2">
      <c r="A27" s="34"/>
      <c r="B27" s="35" t="str">
        <f t="shared" si="0"/>
        <v>Wasser ca.</v>
      </c>
      <c r="C27" s="36">
        <f t="shared" si="6"/>
        <v>3</v>
      </c>
      <c r="D27" s="37" t="str">
        <f t="shared" si="7"/>
        <v>kg</v>
      </c>
      <c r="E27" s="38">
        <f t="shared" si="3"/>
        <v>3</v>
      </c>
      <c r="F27" s="38">
        <f t="shared" si="3"/>
        <v>6</v>
      </c>
      <c r="G27" s="38">
        <f t="shared" si="3"/>
        <v>9</v>
      </c>
      <c r="H27" s="34"/>
      <c r="I27" s="39"/>
      <c r="J27" s="40" t="str">
        <f>IF(L27&lt;&gt;"","X","")</f>
        <v>X</v>
      </c>
      <c r="K27" s="41" t="s">
        <v>55</v>
      </c>
      <c r="L27" s="42" t="s">
        <v>91</v>
      </c>
      <c r="M27" s="43">
        <v>3</v>
      </c>
      <c r="N27" s="39"/>
      <c r="O27" s="44" t="s">
        <v>7</v>
      </c>
      <c r="P27" s="39"/>
      <c r="Q27" s="45"/>
      <c r="R27" s="39"/>
      <c r="S27" s="42"/>
      <c r="T27" s="33"/>
      <c r="W27" s="46" t="s">
        <v>7</v>
      </c>
      <c r="X27" s="47">
        <f t="shared" si="8"/>
        <v>3</v>
      </c>
    </row>
    <row r="28" spans="1:24" s="46" customFormat="1" ht="20.25" hidden="1" customHeight="1" x14ac:dyDescent="0.2">
      <c r="A28" s="34"/>
      <c r="B28" s="35" t="str">
        <f>IF(L28="","",IF(OR(Q28="U",Q28="O2"),"     "&amp;L28,IF(OR(Q28="U2",Q28="O3"),"         "&amp;L28,IF(Q28="U3","            "&amp;L28,L28))))</f>
        <v/>
      </c>
      <c r="C28" s="36" t="str">
        <f>IF(AND(L28&lt;&gt;"",M28&lt;&gt;""),M28,"")</f>
        <v/>
      </c>
      <c r="D28" s="37" t="str">
        <f>IF(AND(O28&lt;&gt;"",M28&lt;&gt;""),$O28,"")</f>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IF(AND(Q28&lt;&gt;"o",Q28&lt;&gt;"o2",Q28&lt;&gt;"o3"),M28,0)</f>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4"/>
      <c r="C43" s="94"/>
      <c r="D43" s="94"/>
      <c r="E43" s="94"/>
      <c r="F43" s="94"/>
      <c r="G43" s="95"/>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42820.454673263892</v>
      </c>
      <c r="C45" s="58">
        <f>IF(O45&gt;0,"",X45)</f>
        <v>20.99</v>
      </c>
      <c r="D45" s="59"/>
      <c r="E45" s="60">
        <f>IF($O$45&gt;0,"-----",IF($L$5&lt;&gt;"",$L$5*E10,E10*$C$45))</f>
        <v>20.99</v>
      </c>
      <c r="F45" s="60">
        <f>IF($O$45&gt;0,"-----",IF($L$5&lt;&gt;"",$L$5*F10,F10*$C$45))</f>
        <v>41.98</v>
      </c>
      <c r="G45" s="60">
        <f>IF($O$45&gt;0,"-----",IF($L$5&lt;&gt;"",$L$5*G10,G10*$C$45))</f>
        <v>62.97</v>
      </c>
      <c r="H45" s="20"/>
      <c r="I45" s="17"/>
      <c r="J45" s="55" t="s">
        <v>29</v>
      </c>
      <c r="K45" s="61"/>
      <c r="L45" s="61"/>
      <c r="M45" s="61"/>
      <c r="N45" s="61"/>
      <c r="O45" s="62">
        <f>COUNTIF(O12:O42,"=St.")</f>
        <v>0</v>
      </c>
      <c r="P45" s="61"/>
      <c r="Q45" s="61"/>
      <c r="R45" s="9"/>
      <c r="X45" s="63">
        <f>SUM(X11:X44)</f>
        <v>20.99</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23.25" customHeight="1" x14ac:dyDescent="0.25">
      <c r="A53" s="77"/>
      <c r="B53" s="88" t="s">
        <v>82</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93" customHeight="1" x14ac:dyDescent="0.25">
      <c r="A56" s="77"/>
      <c r="B56" s="103" t="s">
        <v>100</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30</v>
      </c>
      <c r="C77" s="82"/>
      <c r="D77" s="82"/>
      <c r="E77" s="82"/>
      <c r="F77" s="82"/>
      <c r="G77" s="82"/>
      <c r="H77" s="77"/>
      <c r="I77" s="77"/>
      <c r="J77" s="73" t="str">
        <f>IF(COUNTIF(J78:J80,"X") &gt; 0, "X","")</f>
        <v>X</v>
      </c>
      <c r="K77" s="77"/>
      <c r="L77" s="77"/>
      <c r="M77" s="77"/>
      <c r="N77" s="77"/>
      <c r="O77" s="77"/>
      <c r="P77" s="77"/>
      <c r="Q77" s="77"/>
      <c r="R77" s="77"/>
    </row>
    <row r="78" spans="1:18" s="78" customFormat="1" ht="41.25" customHeight="1" x14ac:dyDescent="0.25">
      <c r="A78" s="74"/>
      <c r="B78" s="83" t="s">
        <v>16</v>
      </c>
      <c r="C78" s="86" t="s">
        <v>94</v>
      </c>
      <c r="D78" s="86"/>
      <c r="E78" s="86"/>
      <c r="F78" s="86"/>
      <c r="G78" s="86"/>
      <c r="H78" s="77"/>
      <c r="I78" s="77"/>
      <c r="J78" s="73" t="str">
        <f>IF(C78&lt;&gt;"","X","")</f>
        <v>X</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customHeight="1" x14ac:dyDescent="0.25">
      <c r="A81" s="74"/>
      <c r="B81" s="81"/>
      <c r="C81" s="82"/>
      <c r="D81" s="82"/>
      <c r="E81" s="82"/>
      <c r="F81" s="82"/>
      <c r="G81" s="82"/>
      <c r="H81" s="77"/>
      <c r="I81" s="77"/>
      <c r="J81" s="73" t="str">
        <f>IF(J77="X","X","")</f>
        <v>X</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86" t="s">
        <v>83</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84</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85</v>
      </c>
      <c r="D85" s="86"/>
      <c r="E85" s="86"/>
      <c r="F85" s="86"/>
      <c r="G85" s="86"/>
      <c r="H85" s="77"/>
      <c r="I85" s="77"/>
      <c r="J85" s="73" t="str">
        <f>IF(C85&lt;&gt;"","X","")</f>
        <v>X</v>
      </c>
      <c r="K85" s="77"/>
      <c r="L85" s="77"/>
      <c r="M85" s="77"/>
      <c r="N85" s="77"/>
      <c r="O85" s="77"/>
      <c r="P85" s="77"/>
      <c r="Q85" s="77"/>
      <c r="R85" s="77"/>
    </row>
    <row r="86" spans="1:18" s="78" customFormat="1" ht="19.5" customHeight="1" x14ac:dyDescent="0.25">
      <c r="A86" s="74"/>
      <c r="B86" s="81" t="s">
        <v>9</v>
      </c>
      <c r="C86" s="86" t="s">
        <v>86</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customHeight="1" x14ac:dyDescent="0.25">
      <c r="A94" s="74"/>
      <c r="B94" s="83" t="s">
        <v>22</v>
      </c>
      <c r="C94" s="86" t="s">
        <v>95</v>
      </c>
      <c r="D94" s="86"/>
      <c r="E94" s="86"/>
      <c r="F94" s="86"/>
      <c r="G94" s="86"/>
      <c r="H94" s="77"/>
      <c r="I94" s="77"/>
      <c r="J94" s="73" t="str">
        <f>IF(C94&lt;&gt;"","X","")</f>
        <v>X</v>
      </c>
      <c r="K94" s="77"/>
      <c r="L94" s="77"/>
      <c r="M94" s="77"/>
      <c r="N94" s="77"/>
      <c r="O94" s="77"/>
      <c r="P94" s="77"/>
      <c r="Q94" s="77"/>
      <c r="R94" s="77"/>
    </row>
    <row r="95" spans="1:18" s="78" customFormat="1" ht="58.5" hidden="1" customHeight="1" x14ac:dyDescent="0.25">
      <c r="A95" s="74"/>
      <c r="B95" s="83" t="s">
        <v>23</v>
      </c>
      <c r="C95" s="86"/>
      <c r="D95" s="86"/>
      <c r="E95" s="86"/>
      <c r="F95" s="86"/>
      <c r="G95" s="86"/>
      <c r="H95" s="77"/>
      <c r="I95" s="77"/>
      <c r="J95" s="73" t="str">
        <f>IF(C95&lt;&gt;"","X","")</f>
        <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60.75" customHeight="1" x14ac:dyDescent="0.25">
      <c r="A106" s="74"/>
      <c r="B106" s="81" t="s">
        <v>38</v>
      </c>
      <c r="C106" s="86" t="s">
        <v>92</v>
      </c>
      <c r="D106" s="86"/>
      <c r="E106" s="86"/>
      <c r="F106" s="86"/>
      <c r="G106" s="86"/>
      <c r="H106" s="77"/>
      <c r="I106" s="77"/>
      <c r="J106" s="73" t="str">
        <f>IF(C106&lt;&gt;"","X","")</f>
        <v>X</v>
      </c>
      <c r="K106" s="77"/>
      <c r="L106" s="77"/>
      <c r="M106" s="77"/>
      <c r="N106" s="77"/>
      <c r="O106" s="77"/>
      <c r="P106" s="77"/>
      <c r="Q106" s="77"/>
      <c r="R106" s="77"/>
    </row>
    <row r="107" spans="1:18" s="78" customFormat="1" ht="33.7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25">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customHeight="1" x14ac:dyDescent="0.25">
      <c r="A114" s="74"/>
      <c r="B114" s="83" t="s">
        <v>27</v>
      </c>
      <c r="C114" s="86" t="s">
        <v>87</v>
      </c>
      <c r="D114" s="86"/>
      <c r="E114" s="86"/>
      <c r="F114" s="86"/>
      <c r="G114" s="86"/>
      <c r="H114" s="77"/>
      <c r="I114" s="77"/>
      <c r="J114" s="73" t="str">
        <f>IF(C114&lt;&gt;"","X","")</f>
        <v>X</v>
      </c>
      <c r="K114" s="77"/>
      <c r="L114" s="77"/>
      <c r="M114" s="77"/>
      <c r="N114" s="77"/>
      <c r="O114" s="77"/>
      <c r="P114" s="77"/>
      <c r="Q114" s="77"/>
      <c r="R114" s="77"/>
    </row>
    <row r="115" spans="1:18" s="78" customFormat="1" ht="18.75" customHeight="1" x14ac:dyDescent="0.25">
      <c r="A115" s="74"/>
      <c r="B115" s="81" t="s">
        <v>28</v>
      </c>
      <c r="C115" s="86" t="s">
        <v>93</v>
      </c>
      <c r="D115" s="86"/>
      <c r="E115" s="86"/>
      <c r="F115" s="86"/>
      <c r="G115" s="86"/>
      <c r="H115" s="77"/>
      <c r="I115" s="77"/>
      <c r="J115" s="73" t="str">
        <f>IF(C115&lt;&gt;"","X","")</f>
        <v>X</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17.75" customHeight="1" x14ac:dyDescent="0.25">
      <c r="A119" s="77"/>
      <c r="B119" s="88" t="s">
        <v>99</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17" priority="11" stopIfTrue="1">
      <formula>$Q44="u"</formula>
    </cfRule>
  </conditionalFormatting>
  <conditionalFormatting sqref="B43">
    <cfRule type="expression" dxfId="16" priority="16" stopIfTrue="1">
      <formula>$Q43="u"</formula>
    </cfRule>
  </conditionalFormatting>
  <conditionalFormatting sqref="M11:T11 J45:Q48 J44:T44 J49:J54 L7:L11 M7:Q10 J43:S43 U43:AM43 J58:J119 T29:T43 S29:S42 J7:K21 L12:N21 P12:Q42 S12:T28 J22:N42">
    <cfRule type="expression" dxfId="15" priority="12" stopIfTrue="1">
      <formula>#REF!&lt;&gt;""</formula>
    </cfRule>
  </conditionalFormatting>
  <conditionalFormatting sqref="O12:O42">
    <cfRule type="expression" dxfId="14" priority="14" stopIfTrue="1">
      <formula>#REF!&lt;&gt;""</formula>
    </cfRule>
  </conditionalFormatting>
  <conditionalFormatting sqref="B10">
    <cfRule type="cellIs" dxfId="13" priority="13" stopIfTrue="1" operator="equal">
      <formula>0</formula>
    </cfRule>
  </conditionalFormatting>
  <conditionalFormatting sqref="J55:J57">
    <cfRule type="expression" dxfId="12" priority="10" stopIfTrue="1">
      <formula>#REF!&lt;&gt;""</formula>
    </cfRule>
  </conditionalFormatting>
  <conditionalFormatting sqref="B12:G42">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27 O28:O42">
      <formula1>"kg,ltr,St."</formula1>
    </dataValidation>
    <dataValidation type="list" allowBlank="1" showInputMessage="1" showErrorMessage="1" sqref="Q12:Q27 Q28:Q42">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2016-12-31T23:09:24Z</cp:lastPrinted>
  <dcterms:created xsi:type="dcterms:W3CDTF">2010-01-14T09:56:01Z</dcterms:created>
  <dcterms:modified xsi:type="dcterms:W3CDTF">2017-03-26T08:54:51Z</dcterms:modified>
</cp:coreProperties>
</file>