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Dinkelvollkornbrot\"/>
    </mc:Choice>
  </mc:AlternateContent>
  <bookViews>
    <workbookView xWindow="2235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9" i="2" s="1"/>
  <c r="J93" i="2" s="1"/>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E26" i="2" l="1"/>
  <c r="J64" i="2"/>
  <c r="J68"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<sst xmlns="http://schemas.openxmlformats.org/spreadsheetml/2006/main" count="210" uniqueCount="102">
  <si>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</si>
  <si>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</si>
  <si>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</si>
  <si>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</si>
  <si>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</si>
  <si>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</si>
  <si>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</si>
  <si>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</si>
  <si>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</si>
  <si>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</si>
  <si>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</si>
  <si>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</si>
  <si>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</si>
  <si>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</si>
  <si>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</si>
  <si>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</si>
  <si>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</si>
  <si>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</si>
  <si>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</si>
  <si>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</si>
  <si>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</si>
  <si>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</si>
  <si>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</si>
  <si>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</si>
  <si>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</si>
  <si>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</si>
  <si>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</si>
  <si>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</si>
  <si>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</si>
  <si>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</si>
  <si>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</si>
  <si>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</si>
  <si>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</si>
  <si>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</si>
  <si>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</si>
  <si>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</si>
  <si>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</si>
  <si>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</si>
  <si>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</si>
  <si>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</si>
  <si>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</si>
  <si>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</si>
  <si>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</si>
  <si>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</si>
  <si>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</si>
  <si>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</si>
  <si>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</si>
  <si>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</si>
  <si>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</si>
  <si>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</si>
  <si>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</si>
  <si>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</si>
  <si>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</si>
  <si>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</si>
  <si>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</si>
  <si>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</si>
  <si>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</si>
  <si>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</si>
  <si>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</si>
  <si>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</si>
  <si>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</si>
  <si>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</si>
  <si>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</si>
  <si>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</si>
  <si>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</si>
  <si>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</si>
  <si>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</si>
  <si>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</si>
  <si>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Quellstück</t>
  </si>
  <si>
    <t>o</t>
  </si>
  <si>
    <t>Dinkelflocken</t>
  </si>
  <si>
    <t>u</t>
  </si>
  <si>
    <t>SB-Kerne leicht geröstet</t>
  </si>
  <si>
    <t>Salz</t>
  </si>
  <si>
    <t>Wasser kalt</t>
  </si>
  <si>
    <t>Brühstück Dinkelflocken TA300</t>
  </si>
  <si>
    <t>Wasser</t>
  </si>
  <si>
    <t>Dinkelvollkornmehl</t>
  </si>
  <si>
    <t>Psyllium Plus</t>
  </si>
  <si>
    <t>Roggenmalz fermentiert, dunkel</t>
  </si>
  <si>
    <t>fermalt</t>
  </si>
  <si>
    <t>Hefe</t>
  </si>
  <si>
    <t>Dinkel-Vollkornbrot</t>
  </si>
  <si>
    <t>kompakt, mit Sonnenblumenkernen</t>
  </si>
  <si>
    <t>liquimalt gold</t>
  </si>
  <si>
    <t>Malzextrakt hell, flüssig</t>
  </si>
  <si>
    <t>kalt, über Nacht</t>
  </si>
  <si>
    <t>15 Minuten</t>
  </si>
  <si>
    <t>0 Minuten</t>
  </si>
  <si>
    <t>25 - 26°C</t>
  </si>
  <si>
    <t>30 Minuten</t>
  </si>
  <si>
    <t>60 - 70 Minuten auf Kerntemperatur 96°C</t>
  </si>
  <si>
    <t>Flohsamenschalen-Präparat</t>
  </si>
  <si>
    <t>120 - 130 Sr°</t>
  </si>
  <si>
    <t xml:space="preserve">- das Psyllium Plus sorgt, neben der deutlich optimierten Frischhaltung, für eine schnittfeste Krume
- der getrocknete Dinkelsauerteig erspart einen hauseiegenen Sauerteig
- fermalt sorgt für die harmonisch braune Krumenfarbe und ein tolles Aromaprofil
</t>
  </si>
  <si>
    <t>60 Minuten, darauf Hefemenge anpassen</t>
  </si>
  <si>
    <t>Dinkelsauerteig getrocknet</t>
  </si>
  <si>
    <t>Zucker</t>
  </si>
  <si>
    <t>mit heißem Wasser überbrühen und dann über Nacht, wenn möglich in der Kühlung, aufbewahren</t>
  </si>
  <si>
    <t>komplett in Dinkelflocken oder Dinkelmalzflocken wälzen</t>
  </si>
  <si>
    <t>- Teig nicht zu weich halten, da genug gebundenes Wasser enthalten ist. Die TA von 200 - 210 kommt schon hin.</t>
  </si>
  <si>
    <t>- Anstatt des Zuckers  5% Honig verwenden
- gewünschte Farbe mit der Menge an "fermalt" einstellen oder alternativ "liquimalt dark brown" einsetzen
- Brühstück aus Hafer- oder BetaGersten-Flocken
- Weglassen der Sonnenblumenkerne für ein "glattes" Vollkornbrot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</si>
</sst>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3">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0">
    <dxf>
      <font>
        <condense val="0"/>
        <extend val="0"/>
        <color indexed="9"/>
      </font>
      <fill>
        <patternFill>
          <bgColor indexed="9"/>
        </patternFill>
      </fill>
      <border>
        <left/>
        <right/>
        <top/>
        <bottom/>
      </border>
    </dxf>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120" zoomScaleNormal="12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99"/>
      <c r="C3" s="96" t="s">
        <v>82</v>
      </c>
      <c r="D3" s="97"/>
      <c r="E3" s="97"/>
      <c r="F3" s="97"/>
      <c r="G3" s="98"/>
      <c r="H3" s="8"/>
      <c r="L3" s="87" t="s">
        <v>31</v>
      </c>
      <c r="M3" s="87"/>
      <c r="O3" s="11">
        <v>10</v>
      </c>
      <c r="Q3" s="12" t="s">
        <v>34</v>
      </c>
    </row>
    <row r="4" spans="1:24" ht="5.25" customHeight="1" x14ac:dyDescent="0.2">
      <c r="A4" s="13"/>
      <c r="B4" s="99"/>
      <c r="G4" s="8"/>
      <c r="H4" s="8"/>
    </row>
    <row r="5" spans="1:24" ht="24.75" customHeight="1" x14ac:dyDescent="0.25">
      <c r="A5" s="13"/>
      <c r="B5" s="99"/>
      <c r="C5" s="100" t="s">
        <v>83</v>
      </c>
      <c r="D5" s="101"/>
      <c r="E5" s="101"/>
      <c r="F5" s="101"/>
      <c r="G5" s="102"/>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3" t="s">
        <v>1</v>
      </c>
      <c r="M7" s="93" t="s">
        <v>2</v>
      </c>
      <c r="N7" s="17"/>
      <c r="O7" s="93" t="s">
        <v>3</v>
      </c>
      <c r="P7" s="13"/>
      <c r="Q7" s="92" t="s">
        <v>4</v>
      </c>
      <c r="R7" s="13"/>
      <c r="S7" s="91" t="s">
        <v>10</v>
      </c>
    </row>
    <row r="8" spans="1:24" ht="5.25" customHeight="1" thickBot="1" x14ac:dyDescent="0.25">
      <c r="G8" s="8"/>
      <c r="H8" s="8"/>
      <c r="I8" s="13"/>
      <c r="J8" s="13"/>
      <c r="K8" s="13"/>
      <c r="L8" s="93"/>
      <c r="M8" s="93"/>
      <c r="N8" s="17"/>
      <c r="O8" s="93"/>
      <c r="P8" s="13"/>
      <c r="Q8" s="92"/>
      <c r="R8" s="13"/>
      <c r="S8" s="91"/>
    </row>
    <row r="9" spans="1:24" ht="5.25" customHeight="1" x14ac:dyDescent="0.2">
      <c r="D9" s="13"/>
      <c r="E9" s="18"/>
      <c r="F9" s="18"/>
      <c r="G9" s="19"/>
      <c r="H9" s="20"/>
      <c r="I9" s="17"/>
      <c r="J9" s="17"/>
      <c r="K9" s="17"/>
      <c r="L9" s="93"/>
      <c r="M9" s="93"/>
      <c r="N9" s="17"/>
      <c r="O9" s="93"/>
      <c r="P9" s="13"/>
      <c r="Q9" s="92"/>
      <c r="R9" s="13"/>
      <c r="S9" s="91"/>
    </row>
    <row r="10" spans="1:24" ht="21" customHeight="1" thickBot="1" x14ac:dyDescent="0.25">
      <c r="B10" s="21">
        <f>L5</f>
        <v>0</v>
      </c>
      <c r="C10" s="22" t="s">
        <v>48</v>
      </c>
      <c r="D10" s="23"/>
      <c r="E10" s="24">
        <v>1</v>
      </c>
      <c r="F10" s="25">
        <v>2</v>
      </c>
      <c r="G10" s="26">
        <v>3</v>
      </c>
      <c r="H10" s="20"/>
      <c r="I10" s="17"/>
      <c r="J10" s="27" t="s">
        <v>5</v>
      </c>
      <c r="K10" s="17"/>
      <c r="L10" s="93"/>
      <c r="M10" s="93"/>
      <c r="N10" s="17"/>
      <c r="O10" s="93"/>
      <c r="P10" s="13"/>
      <c r="Q10" s="92"/>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Quellstück</v>
      </c>
      <c r="C12" s="36">
        <f t="shared" ref="C12:C20" si="1">IF(AND(L12&lt;&gt;"",M12&lt;&gt;""),M12,"")</f>
        <v>6.35</v>
      </c>
      <c r="D12" s="37" t="str">
        <f t="shared" ref="D12:D20" si="2">IF(AND(O12&lt;&gt;"",M12&lt;&gt;""),$O12,"")</f>
        <v>kg</v>
      </c>
      <c r="E12" s="38">
        <f t="shared" ref="E12:G21" si="3">IF(AND($L$5&gt;0,$O$46&gt;0),"-----",IF($C12&lt;&gt;"",IF($M12&lt;$O$3,$C12*E$47,ROUND($C12*E$47,2)),""))</f>
        <v>6.35</v>
      </c>
      <c r="F12" s="38">
        <f t="shared" si="3"/>
        <v>12.7</v>
      </c>
      <c r="G12" s="38">
        <f t="shared" si="3"/>
        <v>19.049999999999997</v>
      </c>
      <c r="H12" s="34"/>
      <c r="I12" s="39"/>
      <c r="J12" s="40" t="str">
        <f>IF(L12&lt;&gt;"","X","")</f>
        <v>X</v>
      </c>
      <c r="K12" s="41" t="s">
        <v>55</v>
      </c>
      <c r="L12" s="42" t="s">
        <v>68</v>
      </c>
      <c r="M12" s="43">
        <v>6.35</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Dinkelflocken</v>
      </c>
      <c r="C13" s="36">
        <f t="shared" si="1"/>
        <v>1.7</v>
      </c>
      <c r="D13" s="37" t="str">
        <f t="shared" si="2"/>
        <v>kg</v>
      </c>
      <c r="E13" s="38">
        <f t="shared" si="3"/>
        <v>1.7</v>
      </c>
      <c r="F13" s="38">
        <f t="shared" si="3"/>
        <v>3.4</v>
      </c>
      <c r="G13" s="38">
        <f t="shared" si="3"/>
        <v>5.0999999999999996</v>
      </c>
      <c r="H13" s="34"/>
      <c r="I13" s="39"/>
      <c r="J13" s="40" t="str">
        <f t="shared" ref="J13:J43" si="5">IF(L13&lt;&gt;"","X","")</f>
        <v>X</v>
      </c>
      <c r="K13" s="41" t="s">
        <v>55</v>
      </c>
      <c r="L13" s="42" t="s">
        <v>70</v>
      </c>
      <c r="M13" s="43">
        <v>1.7</v>
      </c>
      <c r="N13" s="39"/>
      <c r="O13" s="44" t="s">
        <v>7</v>
      </c>
      <c r="P13" s="39"/>
      <c r="Q13" s="45" t="s">
        <v>71</v>
      </c>
      <c r="R13" s="39"/>
      <c r="S13" s="42"/>
      <c r="T13" s="33"/>
      <c r="W13" s="46" t="s">
        <v>7</v>
      </c>
      <c r="X13" s="47">
        <f t="shared" si="4"/>
        <v>1.7</v>
      </c>
    </row>
    <row r="14" spans="1:24" s="46" customFormat="1" ht="20.25" customHeight="1" x14ac:dyDescent="0.2">
      <c r="A14" s="34"/>
      <c r="B14" s="35" t="str">
        <f t="shared" si="0"/>
        <v xml:space="preserve">     SB-Kerne leicht geröstet</v>
      </c>
      <c r="C14" s="36">
        <f t="shared" si="1"/>
        <v>2</v>
      </c>
      <c r="D14" s="37" t="str">
        <f t="shared" si="2"/>
        <v>kg</v>
      </c>
      <c r="E14" s="38">
        <f t="shared" si="3"/>
        <v>2</v>
      </c>
      <c r="F14" s="38">
        <f t="shared" si="3"/>
        <v>4</v>
      </c>
      <c r="G14" s="38">
        <f t="shared" si="3"/>
        <v>6</v>
      </c>
      <c r="H14" s="34"/>
      <c r="I14" s="39"/>
      <c r="J14" s="40" t="str">
        <f t="shared" si="5"/>
        <v>X</v>
      </c>
      <c r="K14" s="41" t="s">
        <v>55</v>
      </c>
      <c r="L14" s="42" t="s">
        <v>72</v>
      </c>
      <c r="M14" s="43">
        <v>2</v>
      </c>
      <c r="N14" s="39"/>
      <c r="O14" s="44" t="s">
        <v>7</v>
      </c>
      <c r="P14" s="39"/>
      <c r="Q14" s="45" t="s">
        <v>71</v>
      </c>
      <c r="R14" s="39"/>
      <c r="S14" s="42"/>
      <c r="T14" s="33"/>
      <c r="W14" s="46" t="s">
        <v>7</v>
      </c>
      <c r="X14" s="47">
        <f t="shared" si="4"/>
        <v>2</v>
      </c>
    </row>
    <row r="15" spans="1:24" s="46" customFormat="1" ht="20.25" customHeight="1" x14ac:dyDescent="0.2">
      <c r="A15" s="34"/>
      <c r="B15" s="35" t="str">
        <f t="shared" si="0"/>
        <v xml:space="preserve">     Salz</v>
      </c>
      <c r="C15" s="36">
        <f t="shared" si="1"/>
        <v>0.15</v>
      </c>
      <c r="D15" s="37" t="str">
        <f t="shared" si="2"/>
        <v>kg</v>
      </c>
      <c r="E15" s="38">
        <f t="shared" si="3"/>
        <v>0.15</v>
      </c>
      <c r="F15" s="38">
        <f t="shared" si="3"/>
        <v>0.3</v>
      </c>
      <c r="G15" s="38">
        <f t="shared" si="3"/>
        <v>0.44999999999999996</v>
      </c>
      <c r="H15" s="34"/>
      <c r="I15" s="39"/>
      <c r="J15" s="40" t="str">
        <f t="shared" si="5"/>
        <v>X</v>
      </c>
      <c r="K15" s="41" t="s">
        <v>55</v>
      </c>
      <c r="L15" s="42" t="s">
        <v>73</v>
      </c>
      <c r="M15" s="43">
        <v>0.15</v>
      </c>
      <c r="N15" s="39"/>
      <c r="O15" s="44" t="s">
        <v>7</v>
      </c>
      <c r="P15" s="39"/>
      <c r="Q15" s="45" t="s">
        <v>71</v>
      </c>
      <c r="R15" s="39"/>
      <c r="S15" s="42"/>
      <c r="T15" s="33"/>
      <c r="W15" s="46" t="s">
        <v>7</v>
      </c>
      <c r="X15" s="47">
        <f t="shared" si="4"/>
        <v>0.15</v>
      </c>
    </row>
    <row r="16" spans="1:24" s="46" customFormat="1" ht="20.25" customHeight="1" x14ac:dyDescent="0.2">
      <c r="A16" s="34"/>
      <c r="B16" s="35" t="str">
        <f t="shared" si="0"/>
        <v xml:space="preserve">     Wasser kalt</v>
      </c>
      <c r="C16" s="36">
        <f t="shared" si="1"/>
        <v>2.5</v>
      </c>
      <c r="D16" s="37" t="str">
        <f t="shared" si="2"/>
        <v>kg</v>
      </c>
      <c r="E16" s="38">
        <f t="shared" si="3"/>
        <v>2.5</v>
      </c>
      <c r="F16" s="38">
        <f t="shared" si="3"/>
        <v>5</v>
      </c>
      <c r="G16" s="38">
        <f t="shared" si="3"/>
        <v>7.5</v>
      </c>
      <c r="H16" s="34"/>
      <c r="I16" s="39"/>
      <c r="J16" s="40" t="str">
        <f t="shared" si="5"/>
        <v>X</v>
      </c>
      <c r="K16" s="41" t="s">
        <v>55</v>
      </c>
      <c r="L16" s="42" t="s">
        <v>74</v>
      </c>
      <c r="M16" s="43">
        <v>2.5</v>
      </c>
      <c r="N16" s="39"/>
      <c r="O16" s="44" t="s">
        <v>7</v>
      </c>
      <c r="P16" s="39"/>
      <c r="Q16" s="45" t="s">
        <v>71</v>
      </c>
      <c r="R16" s="39"/>
      <c r="S16" s="42"/>
      <c r="T16" s="33"/>
      <c r="W16" s="46" t="s">
        <v>7</v>
      </c>
      <c r="X16" s="47">
        <f t="shared" si="4"/>
        <v>2.5</v>
      </c>
    </row>
    <row r="17" spans="1:24" s="46" customFormat="1" ht="20.25" customHeight="1" x14ac:dyDescent="0.2">
      <c r="A17" s="34"/>
      <c r="B17" s="35" t="str">
        <f t="shared" si="0"/>
        <v>Brühstück Dinkelflocken TA300</v>
      </c>
      <c r="C17" s="36">
        <f t="shared" si="1"/>
        <v>4.6500000000000004</v>
      </c>
      <c r="D17" s="37" t="str">
        <f t="shared" si="2"/>
        <v>kg</v>
      </c>
      <c r="E17" s="38">
        <f t="shared" si="3"/>
        <v>4.6500000000000004</v>
      </c>
      <c r="F17" s="38">
        <f t="shared" si="3"/>
        <v>9.3000000000000007</v>
      </c>
      <c r="G17" s="38">
        <f t="shared" si="3"/>
        <v>13.950000000000001</v>
      </c>
      <c r="H17" s="34"/>
      <c r="I17" s="39"/>
      <c r="J17" s="40" t="str">
        <f t="shared" si="5"/>
        <v>X</v>
      </c>
      <c r="K17" s="41" t="s">
        <v>55</v>
      </c>
      <c r="L17" s="42" t="s">
        <v>75</v>
      </c>
      <c r="M17" s="43">
        <v>4.6500000000000004</v>
      </c>
      <c r="N17" s="39"/>
      <c r="O17" s="44" t="s">
        <v>7</v>
      </c>
      <c r="P17" s="39"/>
      <c r="Q17" s="45" t="s">
        <v>69</v>
      </c>
      <c r="R17" s="39"/>
      <c r="S17" s="42"/>
      <c r="T17" s="33"/>
      <c r="W17" s="46" t="s">
        <v>7</v>
      </c>
      <c r="X17" s="47">
        <f t="shared" si="4"/>
        <v>0</v>
      </c>
    </row>
    <row r="18" spans="1:24" s="46" customFormat="1" ht="20.25" customHeight="1" x14ac:dyDescent="0.2">
      <c r="A18" s="34"/>
      <c r="B18" s="35" t="str">
        <f t="shared" si="0"/>
        <v xml:space="preserve">     Dinkelflocken</v>
      </c>
      <c r="C18" s="36">
        <f t="shared" si="1"/>
        <v>1.5</v>
      </c>
      <c r="D18" s="37" t="str">
        <f t="shared" si="2"/>
        <v>kg</v>
      </c>
      <c r="E18" s="38">
        <f t="shared" si="3"/>
        <v>1.5</v>
      </c>
      <c r="F18" s="38">
        <f t="shared" si="3"/>
        <v>3</v>
      </c>
      <c r="G18" s="38">
        <f t="shared" si="3"/>
        <v>4.5</v>
      </c>
      <c r="H18" s="34"/>
      <c r="I18" s="39"/>
      <c r="J18" s="40" t="str">
        <f t="shared" si="5"/>
        <v>X</v>
      </c>
      <c r="K18" s="41" t="s">
        <v>55</v>
      </c>
      <c r="L18" s="42" t="s">
        <v>70</v>
      </c>
      <c r="M18" s="43">
        <v>1.5</v>
      </c>
      <c r="N18" s="39"/>
      <c r="O18" s="44" t="s">
        <v>7</v>
      </c>
      <c r="P18" s="39"/>
      <c r="Q18" s="45" t="s">
        <v>71</v>
      </c>
      <c r="R18" s="39"/>
      <c r="S18" s="42"/>
      <c r="T18" s="33"/>
      <c r="W18" s="46" t="s">
        <v>7</v>
      </c>
      <c r="X18" s="47">
        <f t="shared" si="4"/>
        <v>1.5</v>
      </c>
    </row>
    <row r="19" spans="1:24" s="46" customFormat="1" ht="20.25" customHeight="1" x14ac:dyDescent="0.2">
      <c r="A19" s="34"/>
      <c r="B19" s="35" t="str">
        <f t="shared" si="0"/>
        <v xml:space="preserve">     Wasser</v>
      </c>
      <c r="C19" s="36">
        <f t="shared" si="1"/>
        <v>3</v>
      </c>
      <c r="D19" s="37" t="str">
        <f t="shared" si="2"/>
        <v>kg</v>
      </c>
      <c r="E19" s="38">
        <f t="shared" si="3"/>
        <v>3</v>
      </c>
      <c r="F19" s="38">
        <f t="shared" si="3"/>
        <v>6</v>
      </c>
      <c r="G19" s="38">
        <f t="shared" si="3"/>
        <v>9</v>
      </c>
      <c r="H19" s="34"/>
      <c r="I19" s="39"/>
      <c r="J19" s="40" t="str">
        <f t="shared" si="5"/>
        <v>X</v>
      </c>
      <c r="K19" s="41" t="s">
        <v>55</v>
      </c>
      <c r="L19" s="42" t="s">
        <v>76</v>
      </c>
      <c r="M19" s="43">
        <v>3</v>
      </c>
      <c r="N19" s="39"/>
      <c r="O19" s="44" t="s">
        <v>7</v>
      </c>
      <c r="P19" s="39"/>
      <c r="Q19" s="45" t="s">
        <v>71</v>
      </c>
      <c r="R19" s="39"/>
      <c r="S19" s="42"/>
      <c r="T19" s="33"/>
      <c r="W19" s="46" t="s">
        <v>7</v>
      </c>
      <c r="X19" s="47">
        <f t="shared" si="4"/>
        <v>3</v>
      </c>
    </row>
    <row r="20" spans="1:24" s="46" customFormat="1" ht="20.25" customHeight="1" x14ac:dyDescent="0.2">
      <c r="A20" s="34"/>
      <c r="B20" s="35" t="str">
        <f t="shared" si="0"/>
        <v xml:space="preserve">     Salz</v>
      </c>
      <c r="C20" s="36">
        <f t="shared" si="1"/>
        <v>0.15</v>
      </c>
      <c r="D20" s="37" t="str">
        <f t="shared" si="2"/>
        <v>kg</v>
      </c>
      <c r="E20" s="38">
        <f t="shared" si="3"/>
        <v>0.15</v>
      </c>
      <c r="F20" s="38">
        <f t="shared" si="3"/>
        <v>0.3</v>
      </c>
      <c r="G20" s="38">
        <f t="shared" si="3"/>
        <v>0.44999999999999996</v>
      </c>
      <c r="H20" s="34"/>
      <c r="I20" s="39"/>
      <c r="J20" s="40" t="str">
        <f>IF(L20&lt;&gt;"","X","")</f>
        <v>X</v>
      </c>
      <c r="K20" s="41" t="s">
        <v>55</v>
      </c>
      <c r="L20" s="42" t="s">
        <v>73</v>
      </c>
      <c r="M20" s="43">
        <v>0.15</v>
      </c>
      <c r="N20" s="39"/>
      <c r="O20" s="44" t="s">
        <v>7</v>
      </c>
      <c r="P20" s="39"/>
      <c r="Q20" s="45" t="s">
        <v>71</v>
      </c>
      <c r="R20" s="39"/>
      <c r="S20" s="42"/>
      <c r="T20" s="33"/>
      <c r="W20" s="46" t="s">
        <v>7</v>
      </c>
      <c r="X20" s="47">
        <f t="shared" si="4"/>
        <v>0.15</v>
      </c>
    </row>
    <row r="21" spans="1:24" s="46" customFormat="1" ht="20.25" customHeight="1" x14ac:dyDescent="0.2">
      <c r="A21" s="34"/>
      <c r="B21" s="35" t="str">
        <f t="shared" si="0"/>
        <v>Dinkelvollkornmehl</v>
      </c>
      <c r="C21" s="36">
        <f t="shared" ref="C21:C30" si="6">IF(AND(L21&lt;&gt;"",M21&lt;&gt;""),M21,"")</f>
        <v>6.5</v>
      </c>
      <c r="D21" s="37" t="str">
        <f t="shared" ref="D21:D30" si="7">IF(AND(O21&lt;&gt;"",M21&lt;&gt;""),$O21,"")</f>
        <v>kg</v>
      </c>
      <c r="E21" s="38">
        <f t="shared" si="3"/>
        <v>6.5</v>
      </c>
      <c r="F21" s="38">
        <f t="shared" si="3"/>
        <v>13</v>
      </c>
      <c r="G21" s="38">
        <f t="shared" si="3"/>
        <v>19.5</v>
      </c>
      <c r="H21" s="34"/>
      <c r="I21" s="39"/>
      <c r="J21" s="40" t="str">
        <f t="shared" si="5"/>
        <v>X</v>
      </c>
      <c r="K21" s="41" t="s">
        <v>55</v>
      </c>
      <c r="L21" s="42" t="s">
        <v>77</v>
      </c>
      <c r="M21" s="43">
        <v>6.5</v>
      </c>
      <c r="N21" s="39"/>
      <c r="O21" s="44" t="s">
        <v>7</v>
      </c>
      <c r="P21" s="39"/>
      <c r="Q21" s="45"/>
      <c r="R21" s="39"/>
      <c r="S21" s="42"/>
      <c r="T21" s="33"/>
      <c r="W21" s="46" t="s">
        <v>7</v>
      </c>
      <c r="X21" s="47">
        <f t="shared" si="4"/>
        <v>6.5</v>
      </c>
    </row>
    <row r="22" spans="1:24" s="46" customFormat="1" ht="20.25" customHeight="1" x14ac:dyDescent="0.2">
      <c r="A22" s="34"/>
      <c r="B22" s="35" t="str">
        <f t="shared" si="0"/>
        <v>Dinkelsauerteig getrocknet</v>
      </c>
      <c r="C22" s="36">
        <f t="shared" si="6"/>
        <v>0.3</v>
      </c>
      <c r="D22" s="37" t="str">
        <f t="shared" si="7"/>
        <v>kg</v>
      </c>
      <c r="E22" s="38">
        <f>IF(AND($L$5&gt;0,$O$46&gt;0),"-----",IF($C22&lt;&gt;"",IF($M22&lt;$O$3,$C22*E$47,ROUND($C22*E$47,2)),""))</f>
        <v>0.3</v>
      </c>
      <c r="F22" s="38">
        <f>IF(AND($L$5&gt;0,$O$46&gt;0),"-----",IF($C22&lt;&gt;"",IF($M22&lt;$O$3,$C22*F$47,ROUND($C22*F$47,2)),""))</f>
        <v>0.6</v>
      </c>
      <c r="G22" s="38">
        <f>IF(AND($L$5&gt;0,$O$46&gt;0),"-----",IF($C22&lt;&gt;"",IF($M22&lt;$O$3,$C22*G$47,ROUND($C22*G$47,2)),""))</f>
        <v>0.89999999999999991</v>
      </c>
      <c r="H22" s="34"/>
      <c r="I22" s="39"/>
      <c r="J22" s="40" t="str">
        <f t="shared" si="5"/>
        <v>X</v>
      </c>
      <c r="K22" s="41" t="s">
        <v>55</v>
      </c>
      <c r="L22" s="42" t="s">
        <v>96</v>
      </c>
      <c r="M22" s="43">
        <v>0.3</v>
      </c>
      <c r="N22" s="39"/>
      <c r="O22" s="44" t="s">
        <v>7</v>
      </c>
      <c r="P22" s="39"/>
      <c r="Q22" s="45"/>
      <c r="R22" s="39"/>
      <c r="S22" s="42" t="s">
        <v>93</v>
      </c>
      <c r="T22" s="33"/>
      <c r="W22" s="46" t="s">
        <v>7</v>
      </c>
      <c r="X22" s="47">
        <f t="shared" si="4"/>
        <v>0.3</v>
      </c>
    </row>
    <row r="23" spans="1:24" s="46" customFormat="1" ht="20.25" customHeight="1" x14ac:dyDescent="0.2">
      <c r="A23" s="34"/>
      <c r="B23" s="35" t="str">
        <f t="shared" si="0"/>
        <v>Psyllium Plus</v>
      </c>
      <c r="C23" s="36">
        <f t="shared" si="6"/>
        <v>0.4</v>
      </c>
      <c r="D23" s="37" t="str">
        <f t="shared" si="7"/>
        <v>kg</v>
      </c>
      <c r="E23" s="38">
        <f t="shared" ref="E23:G43" si="8">IF(AND($L$5&gt;0,$O$46&gt;0),"-----",IF($C23&lt;&gt;"",IF($M23&lt;$O$3,$C23*E$47,ROUND($C23*E$47,2)),""))</f>
        <v>0.4</v>
      </c>
      <c r="F23" s="38">
        <f t="shared" si="8"/>
        <v>0.8</v>
      </c>
      <c r="G23" s="38">
        <f t="shared" si="8"/>
        <v>1.2000000000000002</v>
      </c>
      <c r="H23" s="34"/>
      <c r="I23" s="39"/>
      <c r="J23" s="40" t="str">
        <f t="shared" si="5"/>
        <v>X</v>
      </c>
      <c r="K23" s="41" t="s">
        <v>55</v>
      </c>
      <c r="L23" s="42" t="s">
        <v>78</v>
      </c>
      <c r="M23" s="43">
        <v>0.4</v>
      </c>
      <c r="N23" s="39"/>
      <c r="O23" s="44" t="s">
        <v>7</v>
      </c>
      <c r="P23" s="39"/>
      <c r="Q23" s="45"/>
      <c r="R23" s="39"/>
      <c r="S23" s="42" t="s">
        <v>92</v>
      </c>
      <c r="T23" s="33"/>
      <c r="W23" s="46" t="s">
        <v>7</v>
      </c>
      <c r="X23" s="47">
        <f t="shared" si="4"/>
        <v>0.4</v>
      </c>
    </row>
    <row r="24" spans="1:24" s="46" customFormat="1" ht="20.25" customHeight="1" x14ac:dyDescent="0.2">
      <c r="A24" s="34"/>
      <c r="B24" s="35" t="str">
        <f t="shared" si="0"/>
        <v>liquimalt gold</v>
      </c>
      <c r="C24" s="36">
        <f t="shared" si="6"/>
        <v>0.3</v>
      </c>
      <c r="D24" s="37" t="str">
        <f t="shared" si="7"/>
        <v>kg</v>
      </c>
      <c r="E24" s="38">
        <f t="shared" si="8"/>
        <v>0.3</v>
      </c>
      <c r="F24" s="38">
        <f t="shared" si="8"/>
        <v>0.6</v>
      </c>
      <c r="G24" s="38">
        <f t="shared" si="8"/>
        <v>0.89999999999999991</v>
      </c>
      <c r="H24" s="34"/>
      <c r="I24" s="39"/>
      <c r="J24" s="40" t="str">
        <f t="shared" si="5"/>
        <v>X</v>
      </c>
      <c r="K24" s="41" t="s">
        <v>55</v>
      </c>
      <c r="L24" s="42" t="s">
        <v>84</v>
      </c>
      <c r="M24" s="43">
        <v>0.3</v>
      </c>
      <c r="N24" s="39"/>
      <c r="O24" s="44" t="s">
        <v>7</v>
      </c>
      <c r="P24" s="39"/>
      <c r="Q24" s="45"/>
      <c r="R24" s="39"/>
      <c r="S24" s="42" t="s">
        <v>85</v>
      </c>
      <c r="T24" s="33"/>
      <c r="W24" s="46" t="s">
        <v>7</v>
      </c>
      <c r="X24" s="47">
        <f t="shared" si="4"/>
        <v>0.3</v>
      </c>
    </row>
    <row r="25" spans="1:24" s="46" customFormat="1" ht="20.25" customHeight="1" x14ac:dyDescent="0.2">
      <c r="A25" s="34"/>
      <c r="B25" s="35" t="str">
        <f t="shared" si="0"/>
        <v>fermalt</v>
      </c>
      <c r="C25" s="36">
        <f t="shared" si="6"/>
        <v>0.2</v>
      </c>
      <c r="D25" s="37" t="str">
        <f t="shared" si="7"/>
        <v>kg</v>
      </c>
      <c r="E25" s="38">
        <f t="shared" si="8"/>
        <v>0.2</v>
      </c>
      <c r="F25" s="38">
        <f t="shared" si="8"/>
        <v>0.4</v>
      </c>
      <c r="G25" s="38">
        <f t="shared" si="8"/>
        <v>0.60000000000000009</v>
      </c>
      <c r="H25" s="34"/>
      <c r="I25" s="39"/>
      <c r="J25" s="40" t="str">
        <f t="shared" si="5"/>
        <v>X</v>
      </c>
      <c r="K25" s="41" t="s">
        <v>55</v>
      </c>
      <c r="L25" s="42" t="s">
        <v>80</v>
      </c>
      <c r="M25" s="43">
        <v>0.2</v>
      </c>
      <c r="N25" s="39"/>
      <c r="O25" s="44" t="s">
        <v>7</v>
      </c>
      <c r="P25" s="39"/>
      <c r="Q25" s="45"/>
      <c r="R25" s="39"/>
      <c r="S25" s="42" t="s">
        <v>79</v>
      </c>
      <c r="T25" s="33"/>
      <c r="W25" s="46" t="s">
        <v>7</v>
      </c>
      <c r="X25" s="47">
        <f t="shared" si="4"/>
        <v>0.2</v>
      </c>
    </row>
    <row r="26" spans="1:24" s="46" customFormat="1" ht="20.25" customHeight="1" x14ac:dyDescent="0.2">
      <c r="A26" s="34"/>
      <c r="B26" s="35" t="str">
        <f t="shared" si="0"/>
        <v>Zucker</v>
      </c>
      <c r="C26" s="36">
        <f t="shared" si="6"/>
        <v>0.4</v>
      </c>
      <c r="D26" s="37" t="str">
        <f t="shared" si="7"/>
        <v>kg</v>
      </c>
      <c r="E26" s="38">
        <f t="shared" si="8"/>
        <v>0.4</v>
      </c>
      <c r="F26" s="38">
        <f t="shared" si="8"/>
        <v>0.8</v>
      </c>
      <c r="G26" s="38">
        <f t="shared" si="8"/>
        <v>1.2000000000000002</v>
      </c>
      <c r="H26" s="34"/>
      <c r="I26" s="39"/>
      <c r="J26" s="40" t="str">
        <f>IF(L26&lt;&gt;"","X","")</f>
        <v>X</v>
      </c>
      <c r="K26" s="41" t="s">
        <v>55</v>
      </c>
      <c r="L26" s="42" t="s">
        <v>97</v>
      </c>
      <c r="M26" s="43">
        <v>0.4</v>
      </c>
      <c r="N26" s="39"/>
      <c r="O26" s="44" t="s">
        <v>7</v>
      </c>
      <c r="P26" s="39"/>
      <c r="Q26" s="45"/>
      <c r="R26" s="39"/>
      <c r="S26" s="42"/>
      <c r="T26" s="33"/>
      <c r="W26" s="46" t="s">
        <v>7</v>
      </c>
      <c r="X26" s="47">
        <f>IF(AND(Q26&lt;&gt;"o",Q26&lt;&gt;"o2",Q26&lt;&gt;"o3"),M26,0)</f>
        <v>0.4</v>
      </c>
    </row>
    <row r="27" spans="1:24" s="46" customFormat="1" ht="20.25" customHeight="1" x14ac:dyDescent="0.2">
      <c r="A27" s="34"/>
      <c r="B27" s="35" t="str">
        <f t="shared" si="0"/>
        <v>Hefe</v>
      </c>
      <c r="C27" s="36">
        <f t="shared" si="6"/>
        <v>0.2</v>
      </c>
      <c r="D27" s="37" t="str">
        <f t="shared" si="7"/>
        <v>kg</v>
      </c>
      <c r="E27" s="38">
        <f t="shared" si="8"/>
        <v>0.2</v>
      </c>
      <c r="F27" s="38">
        <f t="shared" si="8"/>
        <v>0.4</v>
      </c>
      <c r="G27" s="38">
        <f t="shared" si="8"/>
        <v>0.60000000000000009</v>
      </c>
      <c r="H27" s="34"/>
      <c r="I27" s="39"/>
      <c r="J27" s="40" t="str">
        <f>IF(L27&lt;&gt;"","X","")</f>
        <v>X</v>
      </c>
      <c r="K27" s="41" t="s">
        <v>55</v>
      </c>
      <c r="L27" s="42" t="s">
        <v>81</v>
      </c>
      <c r="M27" s="43">
        <v>0.2</v>
      </c>
      <c r="N27" s="39"/>
      <c r="O27" s="44" t="s">
        <v>7</v>
      </c>
      <c r="P27" s="39"/>
      <c r="Q27" s="45"/>
      <c r="R27" s="39"/>
      <c r="S27" s="42"/>
      <c r="T27" s="33"/>
      <c r="W27" s="46" t="s">
        <v>7</v>
      </c>
      <c r="X27" s="47">
        <f t="shared" ref="X27:X43" si="9">IF(AND(Q27&lt;&gt;"o",Q27&lt;&gt;"o2",Q27&lt;&gt;"o3"),M27,0)</f>
        <v>0.2</v>
      </c>
    </row>
    <row r="28" spans="1:24" s="46" customFormat="1" ht="20.25" customHeight="1" x14ac:dyDescent="0.2">
      <c r="A28" s="34"/>
      <c r="B28" s="35" t="str">
        <f t="shared" si="0"/>
        <v>Wasser</v>
      </c>
      <c r="C28" s="36">
        <f t="shared" si="6"/>
        <v>5.8</v>
      </c>
      <c r="D28" s="37" t="str">
        <f t="shared" si="7"/>
        <v>kg</v>
      </c>
      <c r="E28" s="38">
        <f t="shared" si="8"/>
        <v>5.8</v>
      </c>
      <c r="F28" s="38">
        <f t="shared" si="8"/>
        <v>11.6</v>
      </c>
      <c r="G28" s="38">
        <f t="shared" si="8"/>
        <v>17.399999999999999</v>
      </c>
      <c r="H28" s="34"/>
      <c r="I28" s="39"/>
      <c r="J28" s="40" t="str">
        <f>IF(L28&lt;&gt;"","X","")</f>
        <v>X</v>
      </c>
      <c r="K28" s="41" t="s">
        <v>55</v>
      </c>
      <c r="L28" s="42" t="s">
        <v>76</v>
      </c>
      <c r="M28" s="43">
        <v>5.8</v>
      </c>
      <c r="N28" s="39"/>
      <c r="O28" s="44" t="s">
        <v>7</v>
      </c>
      <c r="P28" s="39"/>
      <c r="Q28" s="45"/>
      <c r="R28" s="39"/>
      <c r="S28" s="42"/>
      <c r="T28" s="33"/>
      <c r="W28" s="46" t="s">
        <v>7</v>
      </c>
      <c r="X28" s="47">
        <f t="shared" si="9"/>
        <v>5.8</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4"/>
      <c r="C44" s="94"/>
      <c r="D44" s="94"/>
      <c r="E44" s="94"/>
      <c r="F44" s="94"/>
      <c r="G44" s="95"/>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42952.883176504627</v>
      </c>
      <c r="C46" s="58">
        <f>IF(O46&gt;0,"",X46)</f>
        <v>25.099999999999998</v>
      </c>
      <c r="D46" s="59"/>
      <c r="E46" s="60">
        <f>IF($O$46&gt;0,"-----",IF($L$5&lt;&gt;"",$L$5*E10,E10*$C$46))</f>
        <v>25.099999999999998</v>
      </c>
      <c r="F46" s="60">
        <f>IF($O$46&gt;0,"-----",IF($L$5&lt;&gt;"",$L$5*F10,F10*$C$46))</f>
        <v>50.199999999999996</v>
      </c>
      <c r="G46" s="60">
        <f>IF($O$46&gt;0,"-----",IF($L$5&lt;&gt;"",$L$5*G10,G10*$C$46))</f>
        <v>75.3</v>
      </c>
      <c r="H46" s="20"/>
      <c r="I46" s="17"/>
      <c r="J46" s="55" t="s">
        <v>29</v>
      </c>
      <c r="K46" s="61"/>
      <c r="L46" s="61"/>
      <c r="M46" s="61"/>
      <c r="N46" s="61"/>
      <c r="O46" s="62">
        <f>COUNTIF(O12:O43,"=St.")</f>
        <v>0</v>
      </c>
      <c r="P46" s="61"/>
      <c r="Q46" s="61"/>
      <c r="R46" s="9"/>
      <c r="X46" s="63">
        <f>SUM(X11:X45)</f>
        <v>25.099999999999998</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3.5" customHeight="1" x14ac:dyDescent="0.25">
      <c r="A54" s="77"/>
      <c r="B54" s="88" t="s">
        <v>100</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8.75" customHeight="1" x14ac:dyDescent="0.25">
      <c r="A57" s="77"/>
      <c r="B57" s="88" t="s">
        <v>94</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x14ac:dyDescent="0.25">
      <c r="A59" s="74"/>
      <c r="B59" s="79" t="s">
        <v>11</v>
      </c>
      <c r="C59" s="80"/>
      <c r="D59" s="80"/>
      <c r="E59" s="80"/>
      <c r="F59" s="80"/>
      <c r="G59" s="80"/>
      <c r="H59" s="77"/>
      <c r="I59" s="77"/>
      <c r="J59" s="73" t="str">
        <f>IF(COUNTIF(J60:J61,"X") &gt; 0, "X","")</f>
        <v>X</v>
      </c>
      <c r="K59" s="77"/>
      <c r="L59" s="77"/>
      <c r="M59" s="77"/>
      <c r="N59" s="77"/>
      <c r="O59" s="77"/>
      <c r="P59" s="77"/>
      <c r="Q59" s="77"/>
      <c r="R59" s="77"/>
    </row>
    <row r="60" spans="1:18" s="78" customFormat="1" ht="18.75" customHeight="1" x14ac:dyDescent="0.25">
      <c r="A60" s="74"/>
      <c r="B60" s="81" t="s">
        <v>12</v>
      </c>
      <c r="C60" s="86" t="s">
        <v>86</v>
      </c>
      <c r="D60" s="86"/>
      <c r="E60" s="86"/>
      <c r="F60" s="86"/>
      <c r="G60" s="86"/>
      <c r="H60" s="77"/>
      <c r="I60" s="77"/>
      <c r="J60" s="73" t="str">
        <f>IF(C60&lt;&gt;"","X","")</f>
        <v>X</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customHeight="1" x14ac:dyDescent="0.25">
      <c r="A63" s="74"/>
      <c r="B63" s="81"/>
      <c r="C63" s="81"/>
      <c r="D63" s="81"/>
      <c r="E63" s="81"/>
      <c r="F63" s="81"/>
      <c r="G63" s="81"/>
      <c r="H63" s="77"/>
      <c r="I63" s="77"/>
      <c r="J63" s="73" t="str">
        <f>IF(J59="X","X","")</f>
        <v>X</v>
      </c>
      <c r="K63" s="77"/>
      <c r="L63" s="77"/>
      <c r="M63" s="77"/>
      <c r="N63" s="77"/>
      <c r="O63" s="77"/>
      <c r="P63" s="77"/>
      <c r="Q63" s="77"/>
      <c r="R63" s="77"/>
    </row>
    <row r="64" spans="1:18" s="78" customFormat="1" ht="18.75" customHeight="1" x14ac:dyDescent="0.25">
      <c r="A64" s="74"/>
      <c r="B64" s="79" t="s">
        <v>13</v>
      </c>
      <c r="C64" s="82"/>
      <c r="D64" s="82"/>
      <c r="E64" s="82"/>
      <c r="F64" s="82"/>
      <c r="G64" s="82"/>
      <c r="H64" s="77"/>
      <c r="I64" s="77"/>
      <c r="J64" s="73" t="str">
        <f>IF(COUNTIF(J65:J66,"X") &gt; 0, "X","")</f>
        <v>X</v>
      </c>
      <c r="K64" s="77"/>
      <c r="L64" s="77"/>
      <c r="M64" s="77"/>
      <c r="N64" s="77"/>
      <c r="O64" s="77"/>
      <c r="P64" s="77"/>
      <c r="Q64" s="77"/>
      <c r="R64" s="77"/>
    </row>
    <row r="65" spans="1:18" s="78" customFormat="1" ht="57.75" customHeight="1" x14ac:dyDescent="0.25">
      <c r="A65" s="74"/>
      <c r="B65" s="81" t="s">
        <v>42</v>
      </c>
      <c r="C65" s="86" t="s">
        <v>98</v>
      </c>
      <c r="D65" s="86"/>
      <c r="E65" s="86"/>
      <c r="F65" s="86"/>
      <c r="G65" s="86"/>
      <c r="H65" s="77"/>
      <c r="I65" s="77"/>
      <c r="J65" s="73" t="str">
        <f>IF(C65&lt;&gt;"","X","")</f>
        <v>X</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customHeight="1" x14ac:dyDescent="0.25">
      <c r="A68" s="74"/>
      <c r="B68" s="81"/>
      <c r="C68" s="82"/>
      <c r="D68" s="82"/>
      <c r="E68" s="82"/>
      <c r="F68" s="82"/>
      <c r="G68" s="82"/>
      <c r="H68" s="77"/>
      <c r="I68" s="77"/>
      <c r="J68" s="73" t="str">
        <f>IF(J64="X","X","")</f>
        <v>X</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87</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88</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89</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90</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39.75" customHeight="1" x14ac:dyDescent="0.25">
      <c r="A102" s="74"/>
      <c r="B102" s="83" t="s">
        <v>33</v>
      </c>
      <c r="C102" s="86" t="s">
        <v>99</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23.25" customHeight="1" x14ac:dyDescent="0.25">
      <c r="A107" s="74"/>
      <c r="B107" s="81" t="s">
        <v>38</v>
      </c>
      <c r="C107" s="86" t="s">
        <v>95</v>
      </c>
      <c r="D107" s="86"/>
      <c r="E107" s="86"/>
      <c r="F107" s="86"/>
      <c r="G107" s="86"/>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22.5" customHeight="1" x14ac:dyDescent="0.25">
      <c r="A116" s="74"/>
      <c r="B116" s="81" t="s">
        <v>28</v>
      </c>
      <c r="C116" s="86" t="s">
        <v>91</v>
      </c>
      <c r="D116" s="86"/>
      <c r="E116" s="86"/>
      <c r="F116" s="86"/>
      <c r="G116" s="86"/>
      <c r="H116" s="77"/>
      <c r="I116" s="77"/>
      <c r="J116" s="73" t="str">
        <f>IF(C116&lt;&gt;"","X","")</f>
        <v>X</v>
      </c>
      <c r="K116" s="77"/>
      <c r="L116" s="77"/>
      <c r="M116" s="77"/>
      <c r="N116" s="77"/>
      <c r="O116" s="77"/>
      <c r="P116" s="77"/>
      <c r="Q116" s="77"/>
      <c r="R116" s="77"/>
    </row>
    <row r="117" spans="1:18" s="78" customFormat="1" ht="7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107.25" customHeight="1" x14ac:dyDescent="0.25">
      <c r="A120" s="77"/>
      <c r="B120" s="88" t="s">
        <v>101</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9" priority="12" stopIfTrue="1">
      <formula>$Q45="u"</formula>
    </cfRule>
  </conditionalFormatting>
  <conditionalFormatting sqref="B44">
    <cfRule type="expression" dxfId="8" priority="17" stopIfTrue="1">
      <formula>$Q44="u"</formula>
    </cfRule>
  </conditionalFormatting>
  <conditionalFormatting sqref="S12:S43 M11:T11 J46:Q49 J7:K43 J45:T45 J50:J55 L7:L11 M7:Q10 J44:S44 U44:AM44 T12:T44 P12:Q43 J59:J120 L12:N21 L23:N43 M22:N22">
    <cfRule type="expression" dxfId="7" priority="13" stopIfTrue="1">
      <formula>#REF!&lt;&gt;""</formula>
    </cfRule>
  </conditionalFormatting>
  <conditionalFormatting sqref="O12:O43">
    <cfRule type="expression" dxfId="6" priority="15" stopIfTrue="1">
      <formula>#REF!&lt;&gt;""</formula>
    </cfRule>
  </conditionalFormatting>
  <conditionalFormatting sqref="B10">
    <cfRule type="cellIs" dxfId="5" priority="14" stopIfTrue="1" operator="equal">
      <formula>0</formula>
    </cfRule>
  </conditionalFormatting>
  <conditionalFormatting sqref="J56:J58">
    <cfRule type="expression" dxfId="4" priority="11" stopIfTrue="1">
      <formula>#REF!&lt;&gt;""</formula>
    </cfRule>
  </conditionalFormatting>
  <conditionalFormatting sqref="B12:G43">
    <cfRule type="expression" dxfId="3" priority="2" stopIfTrue="1">
      <formula>OR($Q12="u",$Q12="o2")</formula>
    </cfRule>
    <cfRule type="expression" dxfId="2" priority="3" stopIfTrue="1">
      <formula>OR($Q12="u2",$Q12="o3")</formula>
    </cfRule>
    <cfRule type="expression" dxfId="1" priority="4" stopIfTrue="1">
      <formula>$Q12="u3"</formula>
    </cfRule>
  </conditionalFormatting>
  <conditionalFormatting sqref="L22">
    <cfRule type="expression" dxfId="0" priority="1" stopIfTrue="1">
      <formula>#REF!&lt;&gt;""</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2017-08-05T19:13:03Z</cp:lastPrinted>
  <dcterms:created xsi:type="dcterms:W3CDTF">2010-01-14T09:56:01Z</dcterms:created>
  <dcterms:modified xsi:type="dcterms:W3CDTF">2017-08-05T19:13:55Z</dcterms:modified>
</cp:coreProperties>
</file>