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Spezialbrote auf Weizenmischbasis\"/>
    </mc:Choice>
  </mc:AlternateContent>
  <bookViews>
    <workbookView xWindow="1854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6" i="2" l="1"/>
  <c r="M15" i="2"/>
  <c r="M14" i="2"/>
  <c r="M12" i="2" s="1"/>
  <c r="M20" i="2"/>
  <c r="M19" i="2"/>
  <c r="M17" i="2" s="1"/>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6" i="2"/>
  <c r="X28" i="2"/>
  <c r="X29" i="2"/>
  <c r="X30" i="2"/>
  <c r="X31" i="2"/>
  <c r="X32" i="2"/>
  <c r="X33" i="2"/>
  <c r="X34" i="2"/>
  <c r="X35" i="2"/>
  <c r="X36" i="2"/>
  <c r="X37" i="2"/>
  <c r="X38" i="2"/>
  <c r="X39" i="2"/>
  <c r="X40" i="2"/>
  <c r="X41" i="2"/>
  <c r="X42" i="2"/>
  <c r="X43" i="2"/>
  <c r="X27" i="2"/>
  <c r="C22" i="2"/>
  <c r="D22" i="2"/>
  <c r="C23" i="2"/>
  <c r="D23" i="2"/>
  <c r="C24" i="2"/>
  <c r="D24" i="2"/>
  <c r="C25" i="2"/>
  <c r="D25" i="2"/>
  <c r="C27" i="2"/>
  <c r="D27" i="2"/>
  <c r="C26" i="2"/>
  <c r="D26"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7" i="2"/>
  <c r="B26"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7" i="2"/>
  <c r="J36" i="2"/>
  <c r="J37" i="2"/>
  <c r="J20" i="2"/>
  <c r="J26" i="2"/>
  <c r="J28" i="2"/>
  <c r="J29" i="2"/>
  <c r="J38" i="2"/>
  <c r="J39" i="2"/>
  <c r="J40" i="2"/>
  <c r="J41" i="2"/>
  <c r="J42" i="2"/>
  <c r="J43" i="2"/>
  <c r="J62" i="2"/>
  <c r="J67" i="2"/>
  <c r="J71" i="2"/>
  <c r="J70" i="2"/>
  <c r="J12" i="2"/>
  <c r="B10" i="2"/>
  <c r="J64" i="2" l="1"/>
  <c r="J68" i="2" s="1"/>
  <c r="J89" i="2"/>
  <c r="J93" i="2" s="1"/>
  <c r="J104" i="2"/>
  <c r="J109" i="2" s="1"/>
  <c r="J73" i="2"/>
  <c r="J77" i="2" s="1"/>
  <c r="E27" i="2"/>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7" i="2"/>
  <c r="E24" i="2"/>
  <c r="G20" i="2"/>
  <c r="E18" i="2"/>
  <c r="F15" i="2"/>
  <c r="G12" i="2"/>
  <c r="G26" i="2"/>
  <c r="F42" i="2"/>
  <c r="G39" i="2"/>
  <c r="E37" i="2"/>
  <c r="F34" i="2"/>
  <c r="G31" i="2"/>
  <c r="E29" i="2"/>
  <c r="F27"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6" i="2"/>
  <c r="G24" i="2"/>
  <c r="E21" i="2"/>
  <c r="G18" i="2"/>
  <c r="E16" i="2"/>
  <c r="F13" i="2"/>
  <c r="G43" i="2"/>
  <c r="E41" i="2"/>
  <c r="F38" i="2"/>
  <c r="G35" i="2"/>
  <c r="F30" i="2"/>
  <c r="E25" i="2"/>
  <c r="F21" i="2"/>
  <c r="E19" i="2"/>
  <c r="F16" i="2"/>
  <c r="G13" i="2"/>
  <c r="E43" i="2"/>
  <c r="F40" i="2"/>
  <c r="G37" i="2"/>
  <c r="E35" i="2"/>
  <c r="F32" i="2"/>
  <c r="G29" i="2"/>
  <c r="E26"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<sst xmlns="http://schemas.openxmlformats.org/spreadsheetml/2006/main" count="210" uniqueCount="102">
  <si>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</si>
  <si>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</si>
  <si>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</si>
  <si>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</si>
  <si>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</si>
  <si>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</si>
  <si>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</si>
  <si>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</si>
  <si>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</si>
  <si>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</si>
  <si>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</si>
  <si>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</si>
  <si>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</si>
  <si>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</si>
  <si>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</si>
  <si>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</si>
  <si>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</si>
  <si>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</si>
  <si>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</si>
  <si>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</si>
  <si>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</si>
  <si>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</si>
  <si>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</si>
  <si>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</si>
  <si>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</si>
  <si>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</si>
  <si>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</si>
  <si>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</si>
  <si>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</si>
  <si>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</si>
  <si>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</si>
  <si>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</si>
  <si>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</si>
  <si>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</si>
  <si>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</si>
  <si>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</si>
  <si>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</si>
  <si>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</si>
  <si>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</si>
  <si>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</si>
  <si>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</si>
  <si>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</si>
  <si>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</si>
  <si>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</si>
  <si>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</si>
  <si>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</si>
  <si>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</si>
  <si>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</si>
  <si>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</si>
  <si>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</si>
  <si>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</si>
  <si>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</si>
  <si>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</si>
  <si>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</si>
  <si>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</si>
  <si>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</si>
  <si>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</si>
  <si>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</si>
  <si>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</si>
  <si>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</si>
  <si>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</si>
  <si>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</si>
  <si>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</si>
  <si>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</si>
  <si>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</si>
  <si>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</si>
  <si>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</si>
  <si>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</si>
  <si>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Weizenvorteig TA170</t>
  </si>
  <si>
    <t>o</t>
  </si>
  <si>
    <t>u</t>
  </si>
  <si>
    <t>Wasser</t>
  </si>
  <si>
    <t>Hefe</t>
  </si>
  <si>
    <t>Wasser kochend</t>
  </si>
  <si>
    <t>Olivenöl</t>
  </si>
  <si>
    <t>Honig</t>
  </si>
  <si>
    <t>Gewürztraminer-Wein</t>
  </si>
  <si>
    <t>-</t>
  </si>
  <si>
    <t>TK Kastanien, grob gehackt</t>
  </si>
  <si>
    <t>Salz</t>
  </si>
  <si>
    <t>Hefe (nach Führung)</t>
  </si>
  <si>
    <t>Brühstück Haferflocken TA350</t>
  </si>
  <si>
    <t>Haferflocken</t>
  </si>
  <si>
    <t>Kastanien-Kracher</t>
  </si>
  <si>
    <t>Roggenschrot mittel/grob</t>
  </si>
  <si>
    <t>8 Minuten, dann Kastanien unterlaufen lassen</t>
  </si>
  <si>
    <t>3 Minuten (bzw. entsprechend auskneten)</t>
  </si>
  <si>
    <t>25°C</t>
  </si>
  <si>
    <t>20 Minuten</t>
  </si>
  <si>
    <t>zwischen 570 und 870 g</t>
  </si>
  <si>
    <t>Roggenmehl oder Hartweizen-Extrudat</t>
  </si>
  <si>
    <t>Brot rund wirken, dabei in den Schluss "schlampig" Mehl einarbeiten, kräftig in Dekormehl wälzen und mit dem Schluss nach unten in runde Gärkörbchen setzen.</t>
  </si>
  <si>
    <t>20 Minuten vor dem Schießen auf Abzieher drehen, so dass der Schluss etwas aufgehen kann.</t>
  </si>
  <si>
    <t>mit kräftig Schwaden einschießen, Zug geschlossen halten. Mit kräftiger, dicker, jedoch nicht zu dunkler Kruste ausbacken</t>
  </si>
  <si>
    <t>Weizenmehl Type 550</t>
  </si>
  <si>
    <t>Weizenmehl Type  812/1050</t>
  </si>
  <si>
    <t>herbstliches Weizenmischbrot</t>
  </si>
  <si>
    <t>Wasser ca.</t>
  </si>
  <si>
    <t>Flocken mit kochendem Wasser übergießen und über Nacht abgekühlt ausquellen lassen</t>
  </si>
  <si>
    <t>betriebsüblich</t>
  </si>
  <si>
    <t>- das Brühstück aus den Flocken sorgt für die gewünscht lange Frischhaltung
- die Zugabe des Weines bringt die für den abgerundeten Geschmack notwendige Säure. Möchte man ohne Wein agieren, müsste ein Sauerteig eingesetzt werden.
- die Kastanien können vorgegart über den Großhandel bezogen werden. Vor dem Verarbeiten unbedingt auf Raumtemperatur bringen.</t>
  </si>
  <si>
    <t>- durch die Zugabe eines (minimalistischen) Backmittels für die passende Enzymatik im Teig erhält man ein ansprechenderes Volumen.
- Roggenanteil auf bis zu 40% erhöhen.
- Brühstück aus Dinkelflocken herstellen
- Olivenöl gegen Pflanzenöl oder Butter austauschen.
- Honig gegen hellen Malzextrakt ersetzen.
- irgendeinen weißen Wein zugeben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</si>
</sst>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654844</xdr:colOff>
      <xdr:row>2</xdr:row>
      <xdr:rowOff>23812</xdr:rowOff>
    </xdr:from>
    <xdr:to>
      <xdr:col>1</xdr:col>
      <xdr:colOff>2486479</xdr:colOff>
      <xdr:row>4</xdr:row>
      <xdr:rowOff>307181</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469" y="202406"/>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2.42578125" style="8" customWidth="1"/>
    <col min="2" max="2" width="49.14062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83</v>
      </c>
      <c r="D3" s="95"/>
      <c r="E3" s="95"/>
      <c r="F3" s="95"/>
      <c r="G3" s="96"/>
      <c r="H3" s="8"/>
      <c r="L3" s="102" t="s">
        <v>31</v>
      </c>
      <c r="M3" s="102"/>
      <c r="O3" s="11">
        <v>10</v>
      </c>
      <c r="Q3" s="12" t="s">
        <v>34</v>
      </c>
    </row>
    <row r="4" spans="1:24" ht="5.25" customHeight="1" x14ac:dyDescent="0.2">
      <c r="A4" s="13"/>
      <c r="B4" s="86"/>
      <c r="G4" s="8"/>
      <c r="H4" s="8"/>
    </row>
    <row r="5" spans="1:24" ht="24.75" customHeight="1" x14ac:dyDescent="0.25">
      <c r="A5" s="13"/>
      <c r="B5" s="86"/>
      <c r="C5" s="87" t="s">
        <v>96</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Weizenvorteig TA170</v>
      </c>
      <c r="C12" s="36">
        <f t="shared" ref="C12:C20" si="1">IF(AND(L12&lt;&gt;"",M12&lt;&gt;""),M12,"")</f>
        <v>3.4299999999999997</v>
      </c>
      <c r="D12" s="37" t="str">
        <f t="shared" ref="D12:D20" si="2">IF(AND(O12&lt;&gt;"",M12&lt;&gt;""),$O12,"")</f>
        <v>kg</v>
      </c>
      <c r="E12" s="38">
        <f>IF(AND($L$5&gt;0,$O$46&gt;0),"-----",IF($C12&lt;&gt;"",IF($M12&lt;$O$3,$C12*E$47,ROUND($C12*E$47,2)),""))</f>
        <v>3.4299999999999997</v>
      </c>
      <c r="F12" s="38">
        <f>IF(AND($L$5&gt;0,$O$46&gt;0),"-----",IF($C12&lt;&gt;"",IF($M12&lt;$O$3,$C12*F$47,ROUND($C12*F$47,2)),""))</f>
        <v>6.8599999999999994</v>
      </c>
      <c r="G12" s="38">
        <f>IF(AND($L$5&gt;0,$O$46&gt;0),"-----",IF($C12&lt;&gt;"",IF($M12&lt;$O$3,$C12*G$47,ROUND($C12*G$47,2)),""))</f>
        <v>10.29</v>
      </c>
      <c r="H12" s="34"/>
      <c r="I12" s="39"/>
      <c r="J12" s="40" t="str">
        <f>IF(L12&lt;&gt;"","X","")</f>
        <v>X</v>
      </c>
      <c r="K12" s="41" t="s">
        <v>55</v>
      </c>
      <c r="L12" s="42" t="s">
        <v>68</v>
      </c>
      <c r="M12" s="43">
        <f>SUM(M13:M16)</f>
        <v>3.4299999999999997</v>
      </c>
      <c r="N12" s="39"/>
      <c r="O12" s="44" t="s">
        <v>7</v>
      </c>
      <c r="P12" s="39"/>
      <c r="Q12" s="45" t="s">
        <v>69</v>
      </c>
      <c r="R12" s="39"/>
      <c r="S12" s="42"/>
      <c r="T12" s="33"/>
      <c r="W12" s="46" t="s">
        <v>7</v>
      </c>
      <c r="X12" s="47">
        <f t="shared" ref="X12:X25" si="3">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IF(AND($L$5&gt;0,$O$46&gt;0),"-----",IF($C13&lt;&gt;"",IF($M13&lt;$O$3,$C13*E$47,ROUND($C13*E$47,2)),""))</f>
        <v>2</v>
      </c>
      <c r="F13" s="38">
        <f>IF(AND($L$5&gt;0,$O$46&gt;0),"-----",IF($C13&lt;&gt;"",IF($M13&lt;$O$3,$C13*F$47,ROUND($C13*F$47,2)),""))</f>
        <v>4</v>
      </c>
      <c r="G13" s="38">
        <f>IF(AND($L$5&gt;0,$O$46&gt;0),"-----",IF($C13&lt;&gt;"",IF($M13&lt;$O$3,$C13*G$47,ROUND($C13*G$47,2)),""))</f>
        <v>6</v>
      </c>
      <c r="H13" s="34"/>
      <c r="I13" s="39"/>
      <c r="J13" s="40" t="str">
        <f t="shared" ref="J13:J43" si="4">IF(L13&lt;&gt;"","X","")</f>
        <v>X</v>
      </c>
      <c r="K13" s="41" t="s">
        <v>55</v>
      </c>
      <c r="L13" s="42" t="s">
        <v>94</v>
      </c>
      <c r="M13" s="43">
        <v>2</v>
      </c>
      <c r="N13" s="39"/>
      <c r="O13" s="44" t="s">
        <v>7</v>
      </c>
      <c r="P13" s="39"/>
      <c r="Q13" s="45" t="s">
        <v>70</v>
      </c>
      <c r="R13" s="39"/>
      <c r="S13" s="42"/>
      <c r="T13" s="33"/>
      <c r="W13" s="46" t="s">
        <v>7</v>
      </c>
      <c r="X13" s="47">
        <f t="shared" si="3"/>
        <v>2</v>
      </c>
    </row>
    <row r="14" spans="1:24" s="46" customFormat="1" ht="20.25" customHeight="1" x14ac:dyDescent="0.2">
      <c r="A14" s="34"/>
      <c r="B14" s="35" t="str">
        <f t="shared" si="0"/>
        <v xml:space="preserve">     Wasser</v>
      </c>
      <c r="C14" s="36">
        <f t="shared" si="1"/>
        <v>1.4</v>
      </c>
      <c r="D14" s="37" t="str">
        <f t="shared" si="2"/>
        <v>kg</v>
      </c>
      <c r="E14" s="38">
        <f>IF(AND($L$5&gt;0,$O$46&gt;0),"-----",IF($C14&lt;&gt;"",IF($M14&lt;$O$3,$C14*E$47,ROUND($C14*E$47,2)),""))</f>
        <v>1.4</v>
      </c>
      <c r="F14" s="38">
        <f>IF(AND($L$5&gt;0,$O$46&gt;0),"-----",IF($C14&lt;&gt;"",IF($M14&lt;$O$3,$C14*F$47,ROUND($C14*F$47,2)),""))</f>
        <v>2.8</v>
      </c>
      <c r="G14" s="38">
        <f>IF(AND($L$5&gt;0,$O$46&gt;0),"-----",IF($C14&lt;&gt;"",IF($M14&lt;$O$3,$C14*G$47,ROUND($C14*G$47,2)),""))</f>
        <v>4.1999999999999993</v>
      </c>
      <c r="H14" s="34"/>
      <c r="I14" s="39"/>
      <c r="J14" s="40" t="str">
        <f t="shared" si="4"/>
        <v>X</v>
      </c>
      <c r="K14" s="41" t="s">
        <v>55</v>
      </c>
      <c r="L14" s="42" t="s">
        <v>71</v>
      </c>
      <c r="M14" s="43">
        <f>M13*0.7</f>
        <v>1.4</v>
      </c>
      <c r="N14" s="39"/>
      <c r="O14" s="44" t="s">
        <v>7</v>
      </c>
      <c r="P14" s="39"/>
      <c r="Q14" s="45" t="s">
        <v>70</v>
      </c>
      <c r="R14" s="39"/>
      <c r="S14" s="42"/>
      <c r="T14" s="33"/>
      <c r="W14" s="46" t="s">
        <v>7</v>
      </c>
      <c r="X14" s="47">
        <f t="shared" si="3"/>
        <v>1.4</v>
      </c>
    </row>
    <row r="15" spans="1:24" s="46" customFormat="1" ht="20.25" customHeight="1" x14ac:dyDescent="0.2">
      <c r="A15" s="34"/>
      <c r="B15" s="35" t="str">
        <f t="shared" si="0"/>
        <v xml:space="preserve">     Salz</v>
      </c>
      <c r="C15" s="36">
        <f t="shared" si="1"/>
        <v>0.02</v>
      </c>
      <c r="D15" s="37" t="str">
        <f t="shared" si="2"/>
        <v>kg</v>
      </c>
      <c r="E15" s="38">
        <f>IF(AND($L$5&gt;0,$O$46&gt;0),"-----",IF($C15&lt;&gt;"",IF($M15&lt;$O$3,$C15*E$47,ROUND($C15*E$47,2)),""))</f>
        <v>0.02</v>
      </c>
      <c r="F15" s="38">
        <f>IF(AND($L$5&gt;0,$O$46&gt;0),"-----",IF($C15&lt;&gt;"",IF($M15&lt;$O$3,$C15*F$47,ROUND($C15*F$47,2)),""))</f>
        <v>0.04</v>
      </c>
      <c r="G15" s="38">
        <f>IF(AND($L$5&gt;0,$O$46&gt;0),"-----",IF($C15&lt;&gt;"",IF($M15&lt;$O$3,$C15*G$47,ROUND($C15*G$47,2)),""))</f>
        <v>0.06</v>
      </c>
      <c r="H15" s="34"/>
      <c r="I15" s="39"/>
      <c r="J15" s="40" t="str">
        <f t="shared" si="4"/>
        <v>X</v>
      </c>
      <c r="K15" s="41" t="s">
        <v>55</v>
      </c>
      <c r="L15" s="42" t="s">
        <v>79</v>
      </c>
      <c r="M15" s="43">
        <f>M13*0.01</f>
        <v>0.02</v>
      </c>
      <c r="N15" s="39"/>
      <c r="O15" s="44" t="s">
        <v>7</v>
      </c>
      <c r="P15" s="39"/>
      <c r="Q15" s="45" t="s">
        <v>70</v>
      </c>
      <c r="R15" s="39"/>
      <c r="S15" s="42"/>
      <c r="T15" s="33"/>
      <c r="W15" s="46" t="s">
        <v>7</v>
      </c>
      <c r="X15" s="47">
        <f t="shared" si="3"/>
        <v>0.02</v>
      </c>
    </row>
    <row r="16" spans="1:24" s="46" customFormat="1" ht="20.25" customHeight="1" x14ac:dyDescent="0.2">
      <c r="A16" s="34"/>
      <c r="B16" s="35" t="str">
        <f t="shared" si="0"/>
        <v xml:space="preserve">     Hefe</v>
      </c>
      <c r="C16" s="36">
        <f t="shared" si="1"/>
        <v>0.01</v>
      </c>
      <c r="D16" s="37" t="str">
        <f t="shared" si="2"/>
        <v>kg</v>
      </c>
      <c r="E16" s="38">
        <f>IF(AND($L$5&gt;0,$O$46&gt;0),"-----",IF($C16&lt;&gt;"",IF($M16&lt;$O$3,$C16*E$47,ROUND($C16*E$47,2)),""))</f>
        <v>0.01</v>
      </c>
      <c r="F16" s="38">
        <f>IF(AND($L$5&gt;0,$O$46&gt;0),"-----",IF($C16&lt;&gt;"",IF($M16&lt;$O$3,$C16*F$47,ROUND($C16*F$47,2)),""))</f>
        <v>0.02</v>
      </c>
      <c r="G16" s="38">
        <f>IF(AND($L$5&gt;0,$O$46&gt;0),"-----",IF($C16&lt;&gt;"",IF($M16&lt;$O$3,$C16*G$47,ROUND($C16*G$47,2)),""))</f>
        <v>0.03</v>
      </c>
      <c r="H16" s="34"/>
      <c r="I16" s="39"/>
      <c r="J16" s="40" t="str">
        <f t="shared" si="4"/>
        <v>X</v>
      </c>
      <c r="K16" s="41" t="s">
        <v>55</v>
      </c>
      <c r="L16" s="42" t="s">
        <v>72</v>
      </c>
      <c r="M16" s="43">
        <f>M13*0.005</f>
        <v>0.01</v>
      </c>
      <c r="N16" s="39"/>
      <c r="O16" s="44" t="s">
        <v>7</v>
      </c>
      <c r="P16" s="39"/>
      <c r="Q16" s="45" t="s">
        <v>70</v>
      </c>
      <c r="R16" s="39"/>
      <c r="S16" s="42"/>
      <c r="T16" s="33"/>
      <c r="W16" s="46" t="s">
        <v>7</v>
      </c>
      <c r="X16" s="47">
        <f t="shared" si="3"/>
        <v>0.01</v>
      </c>
    </row>
    <row r="17" spans="1:24" s="46" customFormat="1" ht="20.25" customHeight="1" x14ac:dyDescent="0.2">
      <c r="A17" s="34"/>
      <c r="B17" s="35" t="str">
        <f t="shared" si="0"/>
        <v>Brühstück Haferflocken TA350</v>
      </c>
      <c r="C17" s="36">
        <f t="shared" si="1"/>
        <v>2.88</v>
      </c>
      <c r="D17" s="37" t="str">
        <f t="shared" si="2"/>
        <v>kg</v>
      </c>
      <c r="E17" s="38">
        <f>IF(AND($L$5&gt;0,$O$46&gt;0),"-----",IF($C17&lt;&gt;"",IF($M17&lt;$O$3,$C17*E$47,ROUND($C17*E$47,2)),""))</f>
        <v>2.88</v>
      </c>
      <c r="F17" s="38">
        <f>IF(AND($L$5&gt;0,$O$46&gt;0),"-----",IF($C17&lt;&gt;"",IF($M17&lt;$O$3,$C17*F$47,ROUND($C17*F$47,2)),""))</f>
        <v>5.76</v>
      </c>
      <c r="G17" s="38">
        <f>IF(AND($L$5&gt;0,$O$46&gt;0),"-----",IF($C17&lt;&gt;"",IF($M17&lt;$O$3,$C17*G$47,ROUND($C17*G$47,2)),""))</f>
        <v>8.64</v>
      </c>
      <c r="H17" s="34"/>
      <c r="I17" s="39"/>
      <c r="J17" s="40" t="str">
        <f t="shared" si="4"/>
        <v>X</v>
      </c>
      <c r="K17" s="41" t="s">
        <v>55</v>
      </c>
      <c r="L17" s="42" t="s">
        <v>81</v>
      </c>
      <c r="M17" s="43">
        <f>SUM(M18:M20)</f>
        <v>2.88</v>
      </c>
      <c r="N17" s="39"/>
      <c r="O17" s="44" t="s">
        <v>7</v>
      </c>
      <c r="P17" s="39"/>
      <c r="Q17" s="45" t="s">
        <v>69</v>
      </c>
      <c r="R17" s="39"/>
      <c r="S17" s="42"/>
      <c r="T17" s="33"/>
      <c r="W17" s="46" t="s">
        <v>7</v>
      </c>
      <c r="X17" s="47">
        <f t="shared" si="3"/>
        <v>0</v>
      </c>
    </row>
    <row r="18" spans="1:24" s="46" customFormat="1" ht="20.25" customHeight="1" x14ac:dyDescent="0.2">
      <c r="A18" s="34"/>
      <c r="B18" s="35" t="str">
        <f t="shared" si="0"/>
        <v xml:space="preserve">     Haferflocken</v>
      </c>
      <c r="C18" s="36">
        <f t="shared" si="1"/>
        <v>0.8</v>
      </c>
      <c r="D18" s="37" t="str">
        <f t="shared" si="2"/>
        <v>kg</v>
      </c>
      <c r="E18" s="38">
        <f>IF(AND($L$5&gt;0,$O$46&gt;0),"-----",IF($C18&lt;&gt;"",IF($M18&lt;$O$3,$C18*E$47,ROUND($C18*E$47,2)),""))</f>
        <v>0.8</v>
      </c>
      <c r="F18" s="38">
        <f>IF(AND($L$5&gt;0,$O$46&gt;0),"-----",IF($C18&lt;&gt;"",IF($M18&lt;$O$3,$C18*F$47,ROUND($C18*F$47,2)),""))</f>
        <v>1.6</v>
      </c>
      <c r="G18" s="38">
        <f>IF(AND($L$5&gt;0,$O$46&gt;0),"-----",IF($C18&lt;&gt;"",IF($M18&lt;$O$3,$C18*G$47,ROUND($C18*G$47,2)),""))</f>
        <v>2.4000000000000004</v>
      </c>
      <c r="H18" s="34"/>
      <c r="I18" s="39"/>
      <c r="J18" s="40" t="str">
        <f t="shared" si="4"/>
        <v>X</v>
      </c>
      <c r="K18" s="41" t="s">
        <v>55</v>
      </c>
      <c r="L18" s="42" t="s">
        <v>82</v>
      </c>
      <c r="M18" s="43">
        <v>0.8</v>
      </c>
      <c r="N18" s="39"/>
      <c r="O18" s="44" t="s">
        <v>7</v>
      </c>
      <c r="P18" s="39"/>
      <c r="Q18" s="45" t="s">
        <v>70</v>
      </c>
      <c r="R18" s="39"/>
      <c r="S18" s="42"/>
      <c r="T18" s="33"/>
      <c r="W18" s="46" t="s">
        <v>7</v>
      </c>
      <c r="X18" s="47">
        <f t="shared" si="3"/>
        <v>0.8</v>
      </c>
    </row>
    <row r="19" spans="1:24" s="46" customFormat="1" ht="20.25" customHeight="1" x14ac:dyDescent="0.2">
      <c r="A19" s="34"/>
      <c r="B19" s="35" t="str">
        <f t="shared" si="0"/>
        <v xml:space="preserve">     Wasser kochend</v>
      </c>
      <c r="C19" s="36">
        <f t="shared" si="1"/>
        <v>2</v>
      </c>
      <c r="D19" s="37" t="str">
        <f t="shared" si="2"/>
        <v>kg</v>
      </c>
      <c r="E19" s="38">
        <f>IF(AND($L$5&gt;0,$O$46&gt;0),"-----",IF($C19&lt;&gt;"",IF($M19&lt;$O$3,$C19*E$47,ROUND($C19*E$47,2)),""))</f>
        <v>2</v>
      </c>
      <c r="F19" s="38">
        <f>IF(AND($L$5&gt;0,$O$46&gt;0),"-----",IF($C19&lt;&gt;"",IF($M19&lt;$O$3,$C19*F$47,ROUND($C19*F$47,2)),""))</f>
        <v>4</v>
      </c>
      <c r="G19" s="38">
        <f>IF(AND($L$5&gt;0,$O$46&gt;0),"-----",IF($C19&lt;&gt;"",IF($M19&lt;$O$3,$C19*G$47,ROUND($C19*G$47,2)),""))</f>
        <v>6</v>
      </c>
      <c r="H19" s="34"/>
      <c r="I19" s="39"/>
      <c r="J19" s="40" t="str">
        <f t="shared" si="4"/>
        <v>X</v>
      </c>
      <c r="K19" s="41" t="s">
        <v>55</v>
      </c>
      <c r="L19" s="42" t="s">
        <v>73</v>
      </c>
      <c r="M19" s="43">
        <f>M18*2.5</f>
        <v>2</v>
      </c>
      <c r="N19" s="39"/>
      <c r="O19" s="44" t="s">
        <v>7</v>
      </c>
      <c r="P19" s="39"/>
      <c r="Q19" s="45" t="s">
        <v>70</v>
      </c>
      <c r="R19" s="39"/>
      <c r="S19" s="42"/>
      <c r="T19" s="33"/>
      <c r="W19" s="46" t="s">
        <v>7</v>
      </c>
      <c r="X19" s="47">
        <f t="shared" si="3"/>
        <v>2</v>
      </c>
    </row>
    <row r="20" spans="1:24" s="46" customFormat="1" ht="20.25" customHeight="1" x14ac:dyDescent="0.2">
      <c r="A20" s="34"/>
      <c r="B20" s="35" t="str">
        <f t="shared" si="0"/>
        <v xml:space="preserve">     Salz</v>
      </c>
      <c r="C20" s="36">
        <f t="shared" si="1"/>
        <v>8.0000000000000016E-2</v>
      </c>
      <c r="D20" s="37" t="str">
        <f t="shared" si="2"/>
        <v>kg</v>
      </c>
      <c r="E20" s="38">
        <f>IF(AND($L$5&gt;0,$O$46&gt;0),"-----",IF($C20&lt;&gt;"",IF($M20&lt;$O$3,$C20*E$47,ROUND($C20*E$47,2)),""))</f>
        <v>8.0000000000000016E-2</v>
      </c>
      <c r="F20" s="38">
        <f>IF(AND($L$5&gt;0,$O$46&gt;0),"-----",IF($C20&lt;&gt;"",IF($M20&lt;$O$3,$C20*F$47,ROUND($C20*F$47,2)),""))</f>
        <v>0.16000000000000003</v>
      </c>
      <c r="G20" s="38">
        <f>IF(AND($L$5&gt;0,$O$46&gt;0),"-----",IF($C20&lt;&gt;"",IF($M20&lt;$O$3,$C20*G$47,ROUND($C20*G$47,2)),""))</f>
        <v>0.24000000000000005</v>
      </c>
      <c r="H20" s="34"/>
      <c r="I20" s="39"/>
      <c r="J20" s="40" t="str">
        <f>IF(L20&lt;&gt;"","X","")</f>
        <v>X</v>
      </c>
      <c r="K20" s="41" t="s">
        <v>55</v>
      </c>
      <c r="L20" s="42" t="s">
        <v>79</v>
      </c>
      <c r="M20" s="43">
        <f>M18*0.1</f>
        <v>8.0000000000000016E-2</v>
      </c>
      <c r="N20" s="39"/>
      <c r="O20" s="44" t="s">
        <v>7</v>
      </c>
      <c r="P20" s="39"/>
      <c r="Q20" s="45" t="s">
        <v>70</v>
      </c>
      <c r="R20" s="39"/>
      <c r="S20" s="42"/>
      <c r="T20" s="33"/>
      <c r="W20" s="46" t="s">
        <v>7</v>
      </c>
      <c r="X20" s="47">
        <f t="shared" si="3"/>
        <v>8.0000000000000016E-2</v>
      </c>
    </row>
    <row r="21" spans="1:24" s="46" customFormat="1" ht="20.25" customHeight="1" x14ac:dyDescent="0.2">
      <c r="A21" s="34"/>
      <c r="B21" s="35" t="str">
        <f t="shared" si="0"/>
        <v>Weizenmehl Type  812/1050</v>
      </c>
      <c r="C21" s="36">
        <f t="shared" ref="C21:C30" si="5">IF(AND(L21&lt;&gt;"",M21&lt;&gt;""),M21,"")</f>
        <v>6.2</v>
      </c>
      <c r="D21" s="37" t="str">
        <f t="shared" ref="D21:D30" si="6">IF(AND(O21&lt;&gt;"",M21&lt;&gt;""),$O21,"")</f>
        <v>kg</v>
      </c>
      <c r="E21" s="38">
        <f>IF(AND($L$5&gt;0,$O$46&gt;0),"-----",IF($C21&lt;&gt;"",IF($M21&lt;$O$3,$C21*E$47,ROUND($C21*E$47,2)),""))</f>
        <v>6.2</v>
      </c>
      <c r="F21" s="38">
        <f>IF(AND($L$5&gt;0,$O$46&gt;0),"-----",IF($C21&lt;&gt;"",IF($M21&lt;$O$3,$C21*F$47,ROUND($C21*F$47,2)),""))</f>
        <v>12.4</v>
      </c>
      <c r="G21" s="38">
        <f>IF(AND($L$5&gt;0,$O$46&gt;0),"-----",IF($C21&lt;&gt;"",IF($M21&lt;$O$3,$C21*G$47,ROUND($C21*G$47,2)),""))</f>
        <v>18.600000000000001</v>
      </c>
      <c r="H21" s="34"/>
      <c r="I21" s="39"/>
      <c r="J21" s="40" t="str">
        <f t="shared" si="4"/>
        <v>X</v>
      </c>
      <c r="K21" s="41" t="s">
        <v>55</v>
      </c>
      <c r="L21" s="42" t="s">
        <v>95</v>
      </c>
      <c r="M21" s="43">
        <v>6.2</v>
      </c>
      <c r="N21" s="39"/>
      <c r="O21" s="44" t="s">
        <v>7</v>
      </c>
      <c r="P21" s="39"/>
      <c r="Q21" s="45"/>
      <c r="R21" s="39"/>
      <c r="S21" s="42"/>
      <c r="T21" s="33"/>
      <c r="W21" s="46" t="s">
        <v>7</v>
      </c>
      <c r="X21" s="47">
        <f t="shared" si="3"/>
        <v>6.2</v>
      </c>
    </row>
    <row r="22" spans="1:24" s="46" customFormat="1" ht="20.25" customHeight="1" x14ac:dyDescent="0.2">
      <c r="A22" s="34"/>
      <c r="B22" s="35" t="str">
        <f t="shared" si="0"/>
        <v>Roggenschrot mittel/grob</v>
      </c>
      <c r="C22" s="36">
        <f t="shared" si="5"/>
        <v>1</v>
      </c>
      <c r="D22" s="37" t="str">
        <f t="shared" si="6"/>
        <v>kg</v>
      </c>
      <c r="E22" s="38">
        <f>IF(AND($L$5&gt;0,$O$46&gt;0),"-----",IF($C22&lt;&gt;"",IF($M22&lt;$O$3,$C22*E$47,ROUND($C22*E$47,2)),""))</f>
        <v>1</v>
      </c>
      <c r="F22" s="38">
        <f>IF(AND($L$5&gt;0,$O$46&gt;0),"-----",IF($C22&lt;&gt;"",IF($M22&lt;$O$3,$C22*F$47,ROUND($C22*F$47,2)),""))</f>
        <v>2</v>
      </c>
      <c r="G22" s="38">
        <f>IF(AND($L$5&gt;0,$O$46&gt;0),"-----",IF($C22&lt;&gt;"",IF($M22&lt;$O$3,$C22*G$47,ROUND($C22*G$47,2)),""))</f>
        <v>3</v>
      </c>
      <c r="H22" s="34"/>
      <c r="I22" s="39"/>
      <c r="J22" s="40" t="str">
        <f t="shared" si="4"/>
        <v>X</v>
      </c>
      <c r="K22" s="41" t="s">
        <v>55</v>
      </c>
      <c r="L22" s="42" t="s">
        <v>84</v>
      </c>
      <c r="M22" s="43">
        <v>1</v>
      </c>
      <c r="N22" s="39"/>
      <c r="O22" s="44" t="s">
        <v>7</v>
      </c>
      <c r="P22" s="39"/>
      <c r="Q22" s="45"/>
      <c r="R22" s="39"/>
      <c r="S22" s="42"/>
      <c r="T22" s="33"/>
      <c r="W22" s="46" t="s">
        <v>7</v>
      </c>
      <c r="X22" s="47">
        <f t="shared" si="3"/>
        <v>1</v>
      </c>
    </row>
    <row r="23" spans="1:24" s="46" customFormat="1" ht="20.25" customHeight="1" x14ac:dyDescent="0.2">
      <c r="A23" s="34"/>
      <c r="B23" s="35" t="str">
        <f t="shared" si="0"/>
        <v>Salz</v>
      </c>
      <c r="C23" s="36">
        <f t="shared" si="5"/>
        <v>0.16</v>
      </c>
      <c r="D23" s="37" t="str">
        <f t="shared" si="6"/>
        <v>kg</v>
      </c>
      <c r="E23" s="38">
        <f>IF(AND($L$5&gt;0,$O$46&gt;0),"-----",IF($C23&lt;&gt;"",IF($M23&lt;$O$3,$C23*E$47,ROUND($C23*E$47,2)),""))</f>
        <v>0.16</v>
      </c>
      <c r="F23" s="38">
        <f>IF(AND($L$5&gt;0,$O$46&gt;0),"-----",IF($C23&lt;&gt;"",IF($M23&lt;$O$3,$C23*F$47,ROUND($C23*F$47,2)),""))</f>
        <v>0.32</v>
      </c>
      <c r="G23" s="38">
        <f>IF(AND($L$5&gt;0,$O$46&gt;0),"-----",IF($C23&lt;&gt;"",IF($M23&lt;$O$3,$C23*G$47,ROUND($C23*G$47,2)),""))</f>
        <v>0.48</v>
      </c>
      <c r="H23" s="34"/>
      <c r="I23" s="39"/>
      <c r="J23" s="40" t="str">
        <f t="shared" si="4"/>
        <v>X</v>
      </c>
      <c r="K23" s="41" t="s">
        <v>55</v>
      </c>
      <c r="L23" s="42" t="s">
        <v>79</v>
      </c>
      <c r="M23" s="43">
        <v>0.16</v>
      </c>
      <c r="N23" s="39"/>
      <c r="O23" s="44" t="s">
        <v>7</v>
      </c>
      <c r="P23" s="39"/>
      <c r="Q23" s="45"/>
      <c r="R23" s="39"/>
      <c r="S23" s="42"/>
      <c r="T23" s="33"/>
      <c r="W23" s="46" t="s">
        <v>7</v>
      </c>
      <c r="X23" s="47">
        <f t="shared" si="3"/>
        <v>0.16</v>
      </c>
    </row>
    <row r="24" spans="1:24" s="46" customFormat="1" ht="20.25" customHeight="1" x14ac:dyDescent="0.2">
      <c r="A24" s="34"/>
      <c r="B24" s="35" t="str">
        <f t="shared" si="0"/>
        <v>Olivenöl</v>
      </c>
      <c r="C24" s="36">
        <f t="shared" si="5"/>
        <v>0.25</v>
      </c>
      <c r="D24" s="37" t="str">
        <f t="shared" si="6"/>
        <v>kg</v>
      </c>
      <c r="E24" s="38">
        <f>IF(AND($L$5&gt;0,$O$46&gt;0),"-----",IF($C24&lt;&gt;"",IF($M24&lt;$O$3,$C24*E$47,ROUND($C24*E$47,2)),""))</f>
        <v>0.25</v>
      </c>
      <c r="F24" s="38">
        <f>IF(AND($L$5&gt;0,$O$46&gt;0),"-----",IF($C24&lt;&gt;"",IF($M24&lt;$O$3,$C24*F$47,ROUND($C24*F$47,2)),""))</f>
        <v>0.5</v>
      </c>
      <c r="G24" s="38">
        <f>IF(AND($L$5&gt;0,$O$46&gt;0),"-----",IF($C24&lt;&gt;"",IF($M24&lt;$O$3,$C24*G$47,ROUND($C24*G$47,2)),""))</f>
        <v>0.75</v>
      </c>
      <c r="H24" s="34"/>
      <c r="I24" s="39"/>
      <c r="J24" s="40" t="str">
        <f t="shared" si="4"/>
        <v>X</v>
      </c>
      <c r="K24" s="41" t="s">
        <v>55</v>
      </c>
      <c r="L24" s="42" t="s">
        <v>74</v>
      </c>
      <c r="M24" s="43">
        <v>0.25</v>
      </c>
      <c r="N24" s="39"/>
      <c r="O24" s="44" t="s">
        <v>7</v>
      </c>
      <c r="P24" s="39"/>
      <c r="Q24" s="45"/>
      <c r="R24" s="39"/>
      <c r="S24" s="42"/>
      <c r="T24" s="33"/>
      <c r="W24" s="46" t="s">
        <v>7</v>
      </c>
      <c r="X24" s="47">
        <f t="shared" si="3"/>
        <v>0.25</v>
      </c>
    </row>
    <row r="25" spans="1:24" s="46" customFormat="1" ht="20.25" customHeight="1" x14ac:dyDescent="0.2">
      <c r="A25" s="34"/>
      <c r="B25" s="35" t="str">
        <f t="shared" si="0"/>
        <v>Honig</v>
      </c>
      <c r="C25" s="36">
        <f t="shared" si="5"/>
        <v>0.2</v>
      </c>
      <c r="D25" s="37" t="str">
        <f t="shared" si="6"/>
        <v>kg</v>
      </c>
      <c r="E25" s="38">
        <f>IF(AND($L$5&gt;0,$O$46&gt;0),"-----",IF($C25&lt;&gt;"",IF($M25&lt;$O$3,$C25*E$47,ROUND($C25*E$47,2)),""))</f>
        <v>0.2</v>
      </c>
      <c r="F25" s="38">
        <f>IF(AND($L$5&gt;0,$O$46&gt;0),"-----",IF($C25&lt;&gt;"",IF($M25&lt;$O$3,$C25*F$47,ROUND($C25*F$47,2)),""))</f>
        <v>0.4</v>
      </c>
      <c r="G25" s="38">
        <f>IF(AND($L$5&gt;0,$O$46&gt;0),"-----",IF($C25&lt;&gt;"",IF($M25&lt;$O$3,$C25*G$47,ROUND($C25*G$47,2)),""))</f>
        <v>0.60000000000000009</v>
      </c>
      <c r="H25" s="34"/>
      <c r="I25" s="39"/>
      <c r="J25" s="40" t="str">
        <f t="shared" si="4"/>
        <v>X</v>
      </c>
      <c r="K25" s="41" t="s">
        <v>55</v>
      </c>
      <c r="L25" s="42" t="s">
        <v>75</v>
      </c>
      <c r="M25" s="43">
        <v>0.2</v>
      </c>
      <c r="N25" s="39"/>
      <c r="O25" s="44" t="s">
        <v>7</v>
      </c>
      <c r="P25" s="39"/>
      <c r="Q25" s="45"/>
      <c r="R25" s="39"/>
      <c r="S25" s="42"/>
      <c r="T25" s="33"/>
      <c r="W25" s="46" t="s">
        <v>7</v>
      </c>
      <c r="X25" s="47">
        <f t="shared" si="3"/>
        <v>0.2</v>
      </c>
    </row>
    <row r="26" spans="1:24" s="46" customFormat="1" ht="20.25" customHeight="1" x14ac:dyDescent="0.2">
      <c r="A26" s="34"/>
      <c r="B26" s="35" t="str">
        <f t="shared" si="0"/>
        <v>Hefe (nach Führung)</v>
      </c>
      <c r="C26" s="36">
        <f t="shared" si="5"/>
        <v>0.2</v>
      </c>
      <c r="D26" s="37" t="str">
        <f t="shared" si="6"/>
        <v>kg</v>
      </c>
      <c r="E26" s="38">
        <f>IF(AND($L$5&gt;0,$O$46&gt;0),"-----",IF($C26&lt;&gt;"",IF($M26&lt;$O$3,$C26*E$47,ROUND($C26*E$47,2)),""))</f>
        <v>0.2</v>
      </c>
      <c r="F26" s="38">
        <f>IF(AND($L$5&gt;0,$O$46&gt;0),"-----",IF($C26&lt;&gt;"",IF($M26&lt;$O$3,$C26*F$47,ROUND($C26*F$47,2)),""))</f>
        <v>0.4</v>
      </c>
      <c r="G26" s="38">
        <f>IF(AND($L$5&gt;0,$O$46&gt;0),"-----",IF($C26&lt;&gt;"",IF($M26&lt;$O$3,$C26*G$47,ROUND($C26*G$47,2)),""))</f>
        <v>0.60000000000000009</v>
      </c>
      <c r="H26" s="34"/>
      <c r="I26" s="39"/>
      <c r="J26" s="40" t="str">
        <f>IF(L26&lt;&gt;"","X","")</f>
        <v>X</v>
      </c>
      <c r="K26" s="41" t="s">
        <v>55</v>
      </c>
      <c r="L26" s="42" t="s">
        <v>80</v>
      </c>
      <c r="M26" s="43">
        <v>0.2</v>
      </c>
      <c r="N26" s="39"/>
      <c r="O26" s="44" t="s">
        <v>7</v>
      </c>
      <c r="P26" s="39"/>
      <c r="Q26" s="45"/>
      <c r="R26" s="39"/>
      <c r="S26" s="42"/>
      <c r="T26" s="33"/>
      <c r="W26" s="46" t="s">
        <v>7</v>
      </c>
      <c r="X26" s="47">
        <f t="shared" ref="X26:X43" si="7">IF(AND(Q26&lt;&gt;"o",Q26&lt;&gt;"o2",Q26&lt;&gt;"o3"),M26,0)</f>
        <v>0.2</v>
      </c>
    </row>
    <row r="27" spans="1:24" s="46" customFormat="1" ht="20.25" customHeight="1" x14ac:dyDescent="0.2">
      <c r="A27" s="34"/>
      <c r="B27" s="35" t="str">
        <f>IF(L27="","",IF(OR(Q27="U",Q27="O2"),"     "&amp;L27,IF(OR(Q27="U2",Q27="O3"),"         "&amp;L27,IF(Q27="U3","            "&amp;L27,L27))))</f>
        <v>Gewürztraminer-Wein</v>
      </c>
      <c r="C27" s="36">
        <f>IF(AND(L27&lt;&gt;"",M27&lt;&gt;""),M27,"")</f>
        <v>1</v>
      </c>
      <c r="D27" s="37" t="str">
        <f>IF(AND(O27&lt;&gt;"",M27&lt;&gt;""),$O27,"")</f>
        <v>kg</v>
      </c>
      <c r="E27" s="38">
        <f>IF(AND($L$5&gt;0,$O$46&gt;0),"-----",IF($C27&lt;&gt;"",IF($M27&lt;$O$3,$C27*E$47,ROUND($C27*E$47,2)),""))</f>
        <v>1</v>
      </c>
      <c r="F27" s="38">
        <f>IF(AND($L$5&gt;0,$O$46&gt;0),"-----",IF($C27&lt;&gt;"",IF($M27&lt;$O$3,$C27*F$47,ROUND($C27*F$47,2)),""))</f>
        <v>2</v>
      </c>
      <c r="G27" s="38">
        <f>IF(AND($L$5&gt;0,$O$46&gt;0),"-----",IF($C27&lt;&gt;"",IF($M27&lt;$O$3,$C27*G$47,ROUND($C27*G$47,2)),""))</f>
        <v>3</v>
      </c>
      <c r="H27" s="34"/>
      <c r="I27" s="39"/>
      <c r="J27" s="40" t="str">
        <f>IF(L27&lt;&gt;"","X","")</f>
        <v>X</v>
      </c>
      <c r="K27" s="41" t="s">
        <v>55</v>
      </c>
      <c r="L27" s="42" t="s">
        <v>76</v>
      </c>
      <c r="M27" s="43">
        <v>1</v>
      </c>
      <c r="N27" s="39"/>
      <c r="O27" s="44" t="s">
        <v>7</v>
      </c>
      <c r="P27" s="39"/>
      <c r="Q27" s="45"/>
      <c r="R27" s="39"/>
      <c r="S27" s="42"/>
      <c r="T27" s="33"/>
      <c r="W27" s="46" t="s">
        <v>7</v>
      </c>
      <c r="X27" s="47">
        <f>IF(AND(Q27&lt;&gt;"o",Q27&lt;&gt;"o2",Q27&lt;&gt;"o3"),M27,0)</f>
        <v>1</v>
      </c>
    </row>
    <row r="28" spans="1:24" s="46" customFormat="1" ht="20.25" customHeight="1" x14ac:dyDescent="0.2">
      <c r="A28" s="34"/>
      <c r="B28" s="35" t="str">
        <f t="shared" si="0"/>
        <v>Wasser ca.</v>
      </c>
      <c r="C28" s="36">
        <f t="shared" si="5"/>
        <v>2.2999999999999998</v>
      </c>
      <c r="D28" s="37" t="str">
        <f t="shared" si="6"/>
        <v>kg</v>
      </c>
      <c r="E28" s="38">
        <f>IF(AND($L$5&gt;0,$O$46&gt;0),"-----",IF($C28&lt;&gt;"",IF($M28&lt;$O$3,$C28*E$47,ROUND($C28*E$47,2)),""))</f>
        <v>2.2999999999999998</v>
      </c>
      <c r="F28" s="38">
        <f>IF(AND($L$5&gt;0,$O$46&gt;0),"-----",IF($C28&lt;&gt;"",IF($M28&lt;$O$3,$C28*F$47,ROUND($C28*F$47,2)),""))</f>
        <v>4.5999999999999996</v>
      </c>
      <c r="G28" s="38">
        <f>IF(AND($L$5&gt;0,$O$46&gt;0),"-----",IF($C28&lt;&gt;"",IF($M28&lt;$O$3,$C28*G$47,ROUND($C28*G$47,2)),""))</f>
        <v>6.8999999999999995</v>
      </c>
      <c r="H28" s="34"/>
      <c r="I28" s="39"/>
      <c r="J28" s="40" t="str">
        <f>IF(L28&lt;&gt;"","X","")</f>
        <v>X</v>
      </c>
      <c r="K28" s="41" t="s">
        <v>55</v>
      </c>
      <c r="L28" s="42" t="s">
        <v>97</v>
      </c>
      <c r="M28" s="43">
        <v>2.2999999999999998</v>
      </c>
      <c r="N28" s="39"/>
      <c r="O28" s="44" t="s">
        <v>7</v>
      </c>
      <c r="P28" s="39"/>
      <c r="Q28" s="45"/>
      <c r="R28" s="39"/>
      <c r="S28" s="42"/>
      <c r="T28" s="33"/>
      <c r="W28" s="46" t="s">
        <v>7</v>
      </c>
      <c r="X28" s="47">
        <f t="shared" si="7"/>
        <v>2.2999999999999998</v>
      </c>
    </row>
    <row r="29" spans="1:24" s="46" customFormat="1" ht="20.25" customHeight="1" x14ac:dyDescent="0.2">
      <c r="A29" s="34"/>
      <c r="B29" s="35" t="str">
        <f t="shared" si="0"/>
        <v>-</v>
      </c>
      <c r="C29" s="36" t="str">
        <f t="shared" si="5"/>
        <v/>
      </c>
      <c r="D29" s="37" t="str">
        <f t="shared" si="6"/>
        <v/>
      </c>
      <c r="E29" s="38" t="str">
        <f>IF(AND($L$5&gt;0,$O$46&gt;0),"-----",IF($C29&lt;&gt;"",IF($M29&lt;$O$3,$C29*E$47,ROUND($C29*E$47,2)),""))</f>
        <v/>
      </c>
      <c r="F29" s="38" t="str">
        <f>IF(AND($L$5&gt;0,$O$46&gt;0),"-----",IF($C29&lt;&gt;"",IF($M29&lt;$O$3,$C29*F$47,ROUND($C29*F$47,2)),""))</f>
        <v/>
      </c>
      <c r="G29" s="38" t="str">
        <f>IF(AND($L$5&gt;0,$O$46&gt;0),"-----",IF($C29&lt;&gt;"",IF($M29&lt;$O$3,$C29*G$47,ROUND($C29*G$47,2)),""))</f>
        <v/>
      </c>
      <c r="H29" s="34"/>
      <c r="I29" s="39"/>
      <c r="J29" s="40" t="str">
        <f>IF(L29&lt;&gt;"","X","")</f>
        <v>X</v>
      </c>
      <c r="K29" s="41" t="s">
        <v>55</v>
      </c>
      <c r="L29" s="42" t="s">
        <v>77</v>
      </c>
      <c r="M29" s="43"/>
      <c r="N29" s="39"/>
      <c r="O29" s="44"/>
      <c r="P29" s="39"/>
      <c r="Q29" s="45"/>
      <c r="R29" s="39"/>
      <c r="S29" s="42"/>
      <c r="T29" s="33"/>
      <c r="W29" s="46" t="s">
        <v>7</v>
      </c>
      <c r="X29" s="47">
        <f t="shared" si="7"/>
        <v>0</v>
      </c>
    </row>
    <row r="30" spans="1:24" s="46" customFormat="1" ht="20.25" customHeight="1" x14ac:dyDescent="0.2">
      <c r="A30" s="34"/>
      <c r="B30" s="35" t="str">
        <f t="shared" si="0"/>
        <v>TK Kastanien, grob gehackt</v>
      </c>
      <c r="C30" s="36">
        <f t="shared" si="5"/>
        <v>2</v>
      </c>
      <c r="D30" s="37" t="str">
        <f t="shared" si="6"/>
        <v>kg</v>
      </c>
      <c r="E30" s="38">
        <f>IF(AND($L$5&gt;0,$O$46&gt;0),"-----",IF($C30&lt;&gt;"",IF($M30&lt;$O$3,$C30*E$47,ROUND($C30*E$47,2)),""))</f>
        <v>2</v>
      </c>
      <c r="F30" s="38">
        <f>IF(AND($L$5&gt;0,$O$46&gt;0),"-----",IF($C30&lt;&gt;"",IF($M30&lt;$O$3,$C30*F$47,ROUND($C30*F$47,2)),""))</f>
        <v>4</v>
      </c>
      <c r="G30" s="38">
        <f>IF(AND($L$5&gt;0,$O$46&gt;0),"-----",IF($C30&lt;&gt;"",IF($M30&lt;$O$3,$C30*G$47,ROUND($C30*G$47,2)),""))</f>
        <v>6</v>
      </c>
      <c r="H30" s="34"/>
      <c r="I30" s="39"/>
      <c r="J30" s="40" t="str">
        <f t="shared" si="4"/>
        <v>X</v>
      </c>
      <c r="K30" s="41" t="s">
        <v>55</v>
      </c>
      <c r="L30" s="42" t="s">
        <v>78</v>
      </c>
      <c r="M30" s="43">
        <v>2</v>
      </c>
      <c r="N30" s="39"/>
      <c r="O30" s="44" t="s">
        <v>7</v>
      </c>
      <c r="P30" s="39"/>
      <c r="Q30" s="45"/>
      <c r="R30" s="39"/>
      <c r="S30" s="42"/>
      <c r="T30" s="33"/>
      <c r="W30" s="46" t="s">
        <v>7</v>
      </c>
      <c r="X30" s="47">
        <f t="shared" si="7"/>
        <v>2</v>
      </c>
    </row>
    <row r="31" spans="1:24" s="46" customFormat="1" ht="20.25" hidden="1" customHeight="1" x14ac:dyDescent="0.2">
      <c r="A31" s="34"/>
      <c r="B31" s="35" t="str">
        <f t="shared" si="0"/>
        <v/>
      </c>
      <c r="C31" s="36" t="str">
        <f t="shared" ref="C31:C43" si="8">IF(AND(L31&lt;&gt;"",M31&lt;&gt;""),M31,"")</f>
        <v/>
      </c>
      <c r="D31" s="37" t="str">
        <f t="shared" ref="D31:D43" si="9">IF(AND(O31&lt;&gt;"",M31&lt;&gt;""),$O31,"")</f>
        <v/>
      </c>
      <c r="E31" s="38" t="str">
        <f>IF(AND($L$5&gt;0,$O$46&gt;0),"-----",IF($C31&lt;&gt;"",IF($M31&lt;$O$3,$C31*E$47,ROUND($C31*E$47,2)),""))</f>
        <v/>
      </c>
      <c r="F31" s="38" t="str">
        <f>IF(AND($L$5&gt;0,$O$46&gt;0),"-----",IF($C31&lt;&gt;"",IF($M31&lt;$O$3,$C31*F$47,ROUND($C31*F$47,2)),""))</f>
        <v/>
      </c>
      <c r="G31" s="38" t="str">
        <f>IF(AND($L$5&gt;0,$O$46&gt;0),"-----",IF($C31&lt;&gt;"",IF($M31&lt;$O$3,$C31*G$47,ROUND($C31*G$47,2)),""))</f>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IF(AND($L$5&gt;0,$O$46&gt;0),"-----",IF($C32&lt;&gt;"",IF($M32&lt;$O$3,$C32*E$47,ROUND($C32*E$47,2)),""))</f>
        <v/>
      </c>
      <c r="F32" s="38" t="str">
        <f>IF(AND($L$5&gt;0,$O$46&gt;0),"-----",IF($C32&lt;&gt;"",IF($M32&lt;$O$3,$C32*F$47,ROUND($C32*F$47,2)),""))</f>
        <v/>
      </c>
      <c r="G32" s="38" t="str">
        <f>IF(AND($L$5&gt;0,$O$46&gt;0),"-----",IF($C32&lt;&gt;"",IF($M32&lt;$O$3,$C32*G$47,ROUND($C32*G$47,2)),""))</f>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IF(AND($L$5&gt;0,$O$46&gt;0),"-----",IF($C33&lt;&gt;"",IF($M33&lt;$O$3,$C33*E$47,ROUND($C33*E$47,2)),""))</f>
        <v/>
      </c>
      <c r="F33" s="38" t="str">
        <f>IF(AND($L$5&gt;0,$O$46&gt;0),"-----",IF($C33&lt;&gt;"",IF($M33&lt;$O$3,$C33*F$47,ROUND($C33*F$47,2)),""))</f>
        <v/>
      </c>
      <c r="G33" s="38" t="str">
        <f>IF(AND($L$5&gt;0,$O$46&gt;0),"-----",IF($C33&lt;&gt;"",IF($M33&lt;$O$3,$C33*G$47,ROUND($C33*G$47,2)),""))</f>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IF(AND($L$5&gt;0,$O$46&gt;0),"-----",IF($C34&lt;&gt;"",IF($M34&lt;$O$3,$C34*E$47,ROUND($C34*E$47,2)),""))</f>
        <v/>
      </c>
      <c r="F34" s="38" t="str">
        <f>IF(AND($L$5&gt;0,$O$46&gt;0),"-----",IF($C34&lt;&gt;"",IF($M34&lt;$O$3,$C34*F$47,ROUND($C34*F$47,2)),""))</f>
        <v/>
      </c>
      <c r="G34" s="38" t="str">
        <f>IF(AND($L$5&gt;0,$O$46&gt;0),"-----",IF($C34&lt;&gt;"",IF($M34&lt;$O$3,$C34*G$47,ROUND($C34*G$47,2)),""))</f>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IF(AND($L$5&gt;0,$O$46&gt;0),"-----",IF($C35&lt;&gt;"",IF($M35&lt;$O$3,$C35*E$47,ROUND($C35*E$47,2)),""))</f>
        <v/>
      </c>
      <c r="F35" s="38" t="str">
        <f>IF(AND($L$5&gt;0,$O$46&gt;0),"-----",IF($C35&lt;&gt;"",IF($M35&lt;$O$3,$C35*F$47,ROUND($C35*F$47,2)),""))</f>
        <v/>
      </c>
      <c r="G35" s="38" t="str">
        <f>IF(AND($L$5&gt;0,$O$46&gt;0),"-----",IF($C35&lt;&gt;"",IF($M35&lt;$O$3,$C35*G$47,ROUND($C35*G$47,2)),""))</f>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IF(AND($L$5&gt;0,$O$46&gt;0),"-----",IF($C36&lt;&gt;"",IF($M36&lt;$O$3,$C36*E$47,ROUND($C36*E$47,2)),""))</f>
        <v/>
      </c>
      <c r="F36" s="38" t="str">
        <f>IF(AND($L$5&gt;0,$O$46&gt;0),"-----",IF($C36&lt;&gt;"",IF($M36&lt;$O$3,$C36*F$47,ROUND($C36*F$47,2)),""))</f>
        <v/>
      </c>
      <c r="G36" s="38" t="str">
        <f>IF(AND($L$5&gt;0,$O$46&gt;0),"-----",IF($C36&lt;&gt;"",IF($M36&lt;$O$3,$C36*G$47,ROUND($C36*G$47,2)),""))</f>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IF(AND($L$5&gt;0,$O$46&gt;0),"-----",IF($C37&lt;&gt;"",IF($M37&lt;$O$3,$C37*E$47,ROUND($C37*E$47,2)),""))</f>
        <v/>
      </c>
      <c r="F37" s="38" t="str">
        <f>IF(AND($L$5&gt;0,$O$46&gt;0),"-----",IF($C37&lt;&gt;"",IF($M37&lt;$O$3,$C37*F$47,ROUND($C37*F$47,2)),""))</f>
        <v/>
      </c>
      <c r="G37" s="38" t="str">
        <f>IF(AND($L$5&gt;0,$O$46&gt;0),"-----",IF($C37&lt;&gt;"",IF($M37&lt;$O$3,$C37*G$47,ROUND($C37*G$47,2)),""))</f>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IF(AND($L$5&gt;0,$O$46&gt;0),"-----",IF($C38&lt;&gt;"",IF($M38&lt;$O$3,$C38*E$47,ROUND($C38*E$47,2)),""))</f>
        <v/>
      </c>
      <c r="F38" s="38" t="str">
        <f>IF(AND($L$5&gt;0,$O$46&gt;0),"-----",IF($C38&lt;&gt;"",IF($M38&lt;$O$3,$C38*F$47,ROUND($C38*F$47,2)),""))</f>
        <v/>
      </c>
      <c r="G38" s="38" t="str">
        <f>IF(AND($L$5&gt;0,$O$46&gt;0),"-----",IF($C38&lt;&gt;"",IF($M38&lt;$O$3,$C38*G$47,ROUND($C38*G$47,2)),""))</f>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IF(AND($L$5&gt;0,$O$46&gt;0),"-----",IF($C39&lt;&gt;"",IF($M39&lt;$O$3,$C39*E$47,ROUND($C39*E$47,2)),""))</f>
        <v/>
      </c>
      <c r="F39" s="38" t="str">
        <f>IF(AND($L$5&gt;0,$O$46&gt;0),"-----",IF($C39&lt;&gt;"",IF($M39&lt;$O$3,$C39*F$47,ROUND($C39*F$47,2)),""))</f>
        <v/>
      </c>
      <c r="G39" s="38" t="str">
        <f>IF(AND($L$5&gt;0,$O$46&gt;0),"-----",IF($C39&lt;&gt;"",IF($M39&lt;$O$3,$C39*G$47,ROUND($C39*G$47,2)),""))</f>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IF(AND($L$5&gt;0,$O$46&gt;0),"-----",IF($C40&lt;&gt;"",IF($M40&lt;$O$3,$C40*E$47,ROUND($C40*E$47,2)),""))</f>
        <v/>
      </c>
      <c r="F40" s="38" t="str">
        <f>IF(AND($L$5&gt;0,$O$46&gt;0),"-----",IF($C40&lt;&gt;"",IF($M40&lt;$O$3,$C40*F$47,ROUND($C40*F$47,2)),""))</f>
        <v/>
      </c>
      <c r="G40" s="38" t="str">
        <f>IF(AND($L$5&gt;0,$O$46&gt;0),"-----",IF($C40&lt;&gt;"",IF($M40&lt;$O$3,$C40*G$47,ROUND($C40*G$47,2)),""))</f>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8"/>
        <v/>
      </c>
      <c r="D41" s="37" t="str">
        <f t="shared" si="9"/>
        <v/>
      </c>
      <c r="E41" s="38" t="str">
        <f>IF(AND($L$5&gt;0,$O$46&gt;0),"-----",IF($C41&lt;&gt;"",IF($M41&lt;$O$3,$C41*E$47,ROUND($C41*E$47,2)),""))</f>
        <v/>
      </c>
      <c r="F41" s="38" t="str">
        <f>IF(AND($L$5&gt;0,$O$46&gt;0),"-----",IF($C41&lt;&gt;"",IF($M41&lt;$O$3,$C41*F$47,ROUND($C41*F$47,2)),""))</f>
        <v/>
      </c>
      <c r="G41" s="38" t="str">
        <f>IF(AND($L$5&gt;0,$O$46&gt;0),"-----",IF($C41&lt;&gt;"",IF($M41&lt;$O$3,$C41*G$47,ROUND($C41*G$47,2)),""))</f>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8"/>
        <v/>
      </c>
      <c r="D42" s="37" t="str">
        <f t="shared" si="9"/>
        <v/>
      </c>
      <c r="E42" s="38" t="str">
        <f>IF(AND($L$5&gt;0,$O$46&gt;0),"-----",IF($C42&lt;&gt;"",IF($M42&lt;$O$3,$C42*E$47,ROUND($C42*E$47,2)),""))</f>
        <v/>
      </c>
      <c r="F42" s="38" t="str">
        <f>IF(AND($L$5&gt;0,$O$46&gt;0),"-----",IF($C42&lt;&gt;"",IF($M42&lt;$O$3,$C42*F$47,ROUND($C42*F$47,2)),""))</f>
        <v/>
      </c>
      <c r="G42" s="38" t="str">
        <f>IF(AND($L$5&gt;0,$O$46&gt;0),"-----",IF($C42&lt;&gt;"",IF($M42&lt;$O$3,$C42*G$47,ROUND($C42*G$47,2)),""))</f>
        <v/>
      </c>
      <c r="H42" s="34"/>
      <c r="I42" s="39"/>
      <c r="J42" s="40" t="str">
        <f t="shared" si="4"/>
        <v/>
      </c>
      <c r="K42" s="41" t="s">
        <v>55</v>
      </c>
      <c r="L42" s="42"/>
      <c r="M42" s="43"/>
      <c r="N42" s="39"/>
      <c r="O42" s="44"/>
      <c r="P42" s="39"/>
      <c r="Q42" s="45"/>
      <c r="R42" s="39"/>
      <c r="S42" s="42"/>
      <c r="T42" s="33"/>
      <c r="W42" s="46" t="s">
        <v>7</v>
      </c>
      <c r="X42" s="47">
        <f t="shared" si="7"/>
        <v>0</v>
      </c>
    </row>
    <row r="43" spans="1:39" s="46" customFormat="1" ht="20.25" hidden="1" customHeight="1" x14ac:dyDescent="0.2">
      <c r="A43" s="34"/>
      <c r="B43" s="35" t="str">
        <f t="shared" si="0"/>
        <v/>
      </c>
      <c r="C43" s="36" t="str">
        <f t="shared" si="8"/>
        <v/>
      </c>
      <c r="D43" s="37" t="str">
        <f t="shared" si="9"/>
        <v/>
      </c>
      <c r="E43" s="38" t="str">
        <f>IF(AND($L$5&gt;0,$O$46&gt;0),"-----",IF($C43&lt;&gt;"",IF($M43&lt;$O$3,$C43*E$47,ROUND($C43*E$47,2)),""))</f>
        <v/>
      </c>
      <c r="F43" s="38" t="str">
        <f>IF(AND($L$5&gt;0,$O$46&gt;0),"-----",IF($C43&lt;&gt;"",IF($M43&lt;$O$3,$C43*F$47,ROUND($C43*F$47,2)),""))</f>
        <v/>
      </c>
      <c r="G43" s="38" t="str">
        <f>IF(AND($L$5&gt;0,$O$46&gt;0),"-----",IF($C43&lt;&gt;"",IF($M43&lt;$O$3,$C43*G$47,ROUND($C43*G$47,2)),""))</f>
        <v/>
      </c>
      <c r="H43" s="34"/>
      <c r="I43" s="39"/>
      <c r="J43" s="40" t="str">
        <f t="shared" si="4"/>
        <v/>
      </c>
      <c r="K43" s="41" t="s">
        <v>55</v>
      </c>
      <c r="L43" s="42"/>
      <c r="M43" s="43"/>
      <c r="N43" s="39"/>
      <c r="O43" s="44"/>
      <c r="P43" s="39"/>
      <c r="Q43" s="45"/>
      <c r="R43" s="39"/>
      <c r="S43" s="42"/>
      <c r="T43" s="33"/>
      <c r="W43" s="46" t="s">
        <v>7</v>
      </c>
      <c r="X43" s="47">
        <f t="shared" si="7"/>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0">IF(W44&lt;&gt;"","X","")</f>
        <v/>
      </c>
      <c r="V44" s="40" t="str">
        <f t="shared" si="10"/>
        <v/>
      </c>
      <c r="W44" s="40" t="str">
        <f t="shared" si="10"/>
        <v/>
      </c>
      <c r="X44" s="40" t="str">
        <f t="shared" si="10"/>
        <v/>
      </c>
      <c r="Y44" s="40" t="str">
        <f t="shared" si="10"/>
        <v/>
      </c>
      <c r="Z44" s="40" t="str">
        <f t="shared" si="10"/>
        <v/>
      </c>
      <c r="AA44" s="40" t="str">
        <f t="shared" si="10"/>
        <v/>
      </c>
      <c r="AB44" s="40" t="str">
        <f t="shared" si="10"/>
        <v/>
      </c>
      <c r="AC44" s="40" t="str">
        <f t="shared" si="10"/>
        <v/>
      </c>
      <c r="AD44" s="40" t="str">
        <f t="shared" si="10"/>
        <v/>
      </c>
      <c r="AE44" s="40" t="str">
        <f t="shared" si="10"/>
        <v/>
      </c>
      <c r="AF44" s="40" t="str">
        <f t="shared" si="10"/>
        <v/>
      </c>
      <c r="AG44" s="40" t="str">
        <f t="shared" si="10"/>
        <v/>
      </c>
      <c r="AH44" s="40" t="str">
        <f t="shared" si="10"/>
        <v/>
      </c>
      <c r="AI44" s="40" t="str">
        <f t="shared" si="10"/>
        <v/>
      </c>
      <c r="AJ44" s="40" t="str">
        <f t="shared" si="10"/>
        <v/>
      </c>
      <c r="AK44" s="40" t="str">
        <f t="shared" si="10"/>
        <v/>
      </c>
      <c r="AL44" s="40" t="str">
        <f t="shared" si="10"/>
        <v/>
      </c>
      <c r="AM44" s="40" t="str">
        <f t="shared" si="10"/>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42866.945532175923</v>
      </c>
      <c r="C46" s="58">
        <f>IF(O46&gt;0,"",X46)</f>
        <v>19.619999999999997</v>
      </c>
      <c r="D46" s="59"/>
      <c r="E46" s="60">
        <f>IF($O$46&gt;0,"-----",IF($L$5&lt;&gt;"",$L$5*E10,E10*$C$46))</f>
        <v>19.619999999999997</v>
      </c>
      <c r="F46" s="60">
        <f>IF($O$46&gt;0,"-----",IF($L$5&lt;&gt;"",$L$5*F10,F10*$C$46))</f>
        <v>39.239999999999995</v>
      </c>
      <c r="G46" s="60">
        <f>IF($O$46&gt;0,"-----",IF($L$5&lt;&gt;"",$L$5*G10,G10*$C$46))</f>
        <v>58.859999999999992</v>
      </c>
      <c r="H46" s="20"/>
      <c r="I46" s="17"/>
      <c r="J46" s="55" t="s">
        <v>29</v>
      </c>
      <c r="K46" s="61"/>
      <c r="L46" s="61"/>
      <c r="M46" s="61"/>
      <c r="N46" s="61"/>
      <c r="O46" s="62">
        <f>COUNTIF(O12:O43,"=St.")</f>
        <v>0</v>
      </c>
      <c r="P46" s="61"/>
      <c r="Q46" s="61"/>
      <c r="R46" s="9"/>
      <c r="X46" s="63">
        <f>SUM(X11:X45)</f>
        <v>19.619999999999997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1"/>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97.5" customHeight="1" x14ac:dyDescent="0.25">
      <c r="A57" s="77"/>
      <c r="B57" s="103" t="s">
        <v>100</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customHeight="1" x14ac:dyDescent="0.25">
      <c r="A64" s="74"/>
      <c r="B64" s="79" t="s">
        <v>13</v>
      </c>
      <c r="C64" s="82"/>
      <c r="D64" s="82"/>
      <c r="E64" s="82"/>
      <c r="F64" s="82"/>
      <c r="G64" s="82"/>
      <c r="H64" s="77"/>
      <c r="I64" s="77"/>
      <c r="J64" s="73" t="str">
        <f>IF(COUNTIF(J65:J66,"X") &gt; 0, "X","")</f>
        <v>X</v>
      </c>
      <c r="K64" s="77"/>
      <c r="L64" s="77"/>
      <c r="M64" s="77"/>
      <c r="N64" s="77"/>
      <c r="O64" s="77"/>
      <c r="P64" s="77"/>
      <c r="Q64" s="77"/>
      <c r="R64" s="77"/>
    </row>
    <row r="65" spans="1:18" s="78" customFormat="1" ht="57" customHeight="1" x14ac:dyDescent="0.25">
      <c r="A65" s="74"/>
      <c r="B65" s="81" t="s">
        <v>42</v>
      </c>
      <c r="C65" s="90" t="s">
        <v>98</v>
      </c>
      <c r="D65" s="90"/>
      <c r="E65" s="90"/>
      <c r="F65" s="90"/>
      <c r="G65" s="90"/>
      <c r="H65" s="77"/>
      <c r="I65" s="77"/>
      <c r="J65" s="73" t="str">
        <f>IF(C65&lt;&gt;"","X","")</f>
        <v>X</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customHeight="1" x14ac:dyDescent="0.25">
      <c r="A68" s="74"/>
      <c r="B68" s="81"/>
      <c r="C68" s="82"/>
      <c r="D68" s="82"/>
      <c r="E68" s="82"/>
      <c r="F68" s="82"/>
      <c r="G68" s="82"/>
      <c r="H68" s="77"/>
      <c r="I68" s="77"/>
      <c r="J68" s="73" t="str">
        <f>IF(J64="X","X","")</f>
        <v>X</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customHeight="1" x14ac:dyDescent="0.25">
      <c r="A78" s="74"/>
      <c r="B78" s="79" t="s">
        <v>30</v>
      </c>
      <c r="C78" s="82"/>
      <c r="D78" s="82"/>
      <c r="E78" s="82"/>
      <c r="F78" s="82"/>
      <c r="G78" s="82"/>
      <c r="H78" s="77"/>
      <c r="I78" s="77"/>
      <c r="J78" s="73" t="str">
        <f>IF(COUNTIF(J79:J81,"X") &gt; 0, "X","")</f>
        <v>X</v>
      </c>
      <c r="K78" s="77"/>
      <c r="L78" s="77"/>
      <c r="M78" s="77"/>
      <c r="N78" s="77"/>
      <c r="O78" s="77"/>
      <c r="P78" s="77"/>
      <c r="Q78" s="77"/>
      <c r="R78" s="77"/>
    </row>
    <row r="79" spans="1:18" s="78" customFormat="1" ht="18.75" customHeight="1" x14ac:dyDescent="0.25">
      <c r="A79" s="74"/>
      <c r="B79" s="83" t="s">
        <v>16</v>
      </c>
      <c r="C79" s="90" t="s">
        <v>99</v>
      </c>
      <c r="D79" s="90"/>
      <c r="E79" s="90"/>
      <c r="F79" s="90"/>
      <c r="G79" s="90"/>
      <c r="H79" s="77"/>
      <c r="I79" s="77"/>
      <c r="J79" s="73" t="str">
        <f>IF(C79&lt;&gt;"","X","")</f>
        <v>X</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customHeight="1" x14ac:dyDescent="0.25">
      <c r="A82" s="74"/>
      <c r="B82" s="81"/>
      <c r="C82" s="82"/>
      <c r="D82" s="82"/>
      <c r="E82" s="82"/>
      <c r="F82" s="82"/>
      <c r="G82" s="82"/>
      <c r="H82" s="77"/>
      <c r="I82" s="77"/>
      <c r="J82" s="73" t="str">
        <f>IF(J78="X","X","")</f>
        <v>X</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39" customHeight="1" x14ac:dyDescent="0.25">
      <c r="A84" s="74"/>
      <c r="B84" s="83" t="s">
        <v>19</v>
      </c>
      <c r="C84" s="90" t="s">
        <v>85</v>
      </c>
      <c r="D84" s="90"/>
      <c r="E84" s="90"/>
      <c r="F84" s="90"/>
      <c r="G84" s="90"/>
      <c r="H84" s="77"/>
      <c r="I84" s="77"/>
      <c r="J84" s="73" t="str">
        <f>IF(C84&lt;&gt;"","X","")</f>
        <v>X</v>
      </c>
      <c r="K84" s="77"/>
      <c r="L84" s="77"/>
      <c r="M84" s="77"/>
      <c r="N84" s="77"/>
      <c r="O84" s="77"/>
      <c r="P84" s="77"/>
      <c r="Q84" s="77"/>
      <c r="R84" s="77"/>
    </row>
    <row r="85" spans="1:18" s="78" customFormat="1" ht="38.25" customHeight="1" x14ac:dyDescent="0.25">
      <c r="A85" s="74"/>
      <c r="B85" s="81" t="s">
        <v>20</v>
      </c>
      <c r="C85" s="90" t="s">
        <v>86</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87</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88</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89</v>
      </c>
      <c r="D95" s="90"/>
      <c r="E95" s="90"/>
      <c r="F95" s="90"/>
      <c r="G95" s="90"/>
      <c r="H95" s="77"/>
      <c r="I95" s="77"/>
      <c r="J95" s="73" t="str">
        <f>IF(C95&lt;&gt;"","X","")</f>
        <v>X</v>
      </c>
      <c r="K95" s="77"/>
      <c r="L95" s="77"/>
      <c r="M95" s="77"/>
      <c r="N95" s="77"/>
      <c r="O95" s="77"/>
      <c r="P95" s="77"/>
      <c r="Q95" s="77"/>
      <c r="R95" s="77"/>
    </row>
    <row r="96" spans="1:18" s="78" customFormat="1" ht="79.5" customHeight="1" x14ac:dyDescent="0.25">
      <c r="A96" s="74"/>
      <c r="B96" s="83" t="s">
        <v>23</v>
      </c>
      <c r="C96" s="90" t="s">
        <v>91</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2.5" customHeight="1" x14ac:dyDescent="0.25">
      <c r="A102" s="74"/>
      <c r="B102" s="83" t="s">
        <v>33</v>
      </c>
      <c r="C102" s="90" t="s">
        <v>90</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58.5" customHeight="1" x14ac:dyDescent="0.25">
      <c r="A111" s="74"/>
      <c r="B111" s="83" t="s">
        <v>40</v>
      </c>
      <c r="C111" s="90" t="s">
        <v>92</v>
      </c>
      <c r="D111" s="90"/>
      <c r="E111" s="90"/>
      <c r="F111" s="90"/>
      <c r="G111" s="90"/>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78" customHeight="1" x14ac:dyDescent="0.25">
      <c r="A117" s="74"/>
      <c r="B117" s="83" t="s">
        <v>23</v>
      </c>
      <c r="C117" s="90" t="s">
        <v>93</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32" customHeight="1" x14ac:dyDescent="0.25">
      <c r="A120" s="77"/>
      <c r="B120" s="103" t="s">
        <v>101</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T28:T44 S28:S43 J7:K25 J26:N43 L12:N25 S12:T27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disablePrompts="1" count="2">
    <dataValidation type="list" allowBlank="1" showErrorMessage="1" sqref="O12:O25 O26:O43">
      <formula1>"kg,ltr,St."</formula1>
    </dataValidation>
    <dataValidation type="list" allowBlank="1" showInputMessage="1" showErrorMessage="1" sqref="Q12:Q25 Q26: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2017-05-11T20:41:53Z</cp:lastPrinted>
  <dcterms:created xsi:type="dcterms:W3CDTF">2010-01-14T09:56:01Z</dcterms:created>
  <dcterms:modified xsi:type="dcterms:W3CDTF">2017-05-11T20:42:05Z</dcterms:modified>
</cp:coreProperties>
</file>