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510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2" i="2" l="1"/>
  <c r="M19" i="2"/>
  <c r="M17" i="2" s="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6" i="2"/>
  <c r="X27" i="2"/>
  <c r="X28" i="2"/>
  <c r="X29" i="2"/>
  <c r="X30" i="2"/>
  <c r="X31" i="2"/>
  <c r="X32" i="2"/>
  <c r="X33" i="2"/>
  <c r="X34" i="2"/>
  <c r="X35" i="2"/>
  <c r="X36" i="2"/>
  <c r="X37" i="2"/>
  <c r="X38" i="2"/>
  <c r="X39" i="2"/>
  <c r="X40" i="2"/>
  <c r="X41" i="2"/>
  <c r="X42" i="2"/>
  <c r="X43" i="2"/>
  <c r="X25" i="2"/>
  <c r="C22" i="2"/>
  <c r="D22" i="2"/>
  <c r="C23" i="2"/>
  <c r="D23" i="2"/>
  <c r="C24" i="2"/>
  <c r="D24" i="2"/>
  <c r="C26" i="2"/>
  <c r="D26" i="2"/>
  <c r="C25" i="2"/>
  <c r="D25"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6" i="2"/>
  <c r="B25"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6" i="2"/>
  <c r="J30" i="2"/>
  <c r="J31" i="2"/>
  <c r="J32" i="2"/>
  <c r="J33" i="2"/>
  <c r="J34" i="2"/>
  <c r="J35" i="2"/>
  <c r="J25" i="2"/>
  <c r="J36" i="2"/>
  <c r="J37" i="2"/>
  <c r="J20" i="2"/>
  <c r="J27" i="2"/>
  <c r="J28" i="2"/>
  <c r="J29" i="2"/>
  <c r="J38" i="2"/>
  <c r="J39" i="2"/>
  <c r="J40" i="2"/>
  <c r="J41" i="2"/>
  <c r="J42" i="2"/>
  <c r="J43" i="2"/>
  <c r="J62" i="2"/>
  <c r="J67" i="2"/>
  <c r="J71" i="2"/>
  <c r="J70" i="2"/>
  <c r="J12" i="2"/>
  <c r="B10" i="2"/>
  <c r="J64" i="2" l="1"/>
  <c r="J68" i="2" s="1"/>
  <c r="J89" i="2"/>
  <c r="J93" i="2" s="1"/>
  <c r="J104" i="2"/>
  <c r="J109" i="2" s="1"/>
  <c r="J73" i="2"/>
  <c r="J77" i="2" s="1"/>
  <c r="E25" i="2"/>
  <c r="F22" i="2"/>
  <c r="F39" i="2"/>
  <c r="F12" i="2"/>
  <c r="E42" i="2"/>
  <c r="F23" i="2"/>
  <c r="G36" i="2"/>
  <c r="E34" i="2"/>
  <c r="F31" i="2"/>
  <c r="G28" i="2"/>
  <c r="F17" i="2"/>
  <c r="E33" i="2"/>
  <c r="G14" i="2"/>
  <c r="E20" i="2"/>
  <c r="J94" i="2"/>
  <c r="J99" i="2" s="1"/>
  <c r="J83" i="2"/>
  <c r="J88" i="2" s="1"/>
  <c r="J100" i="2"/>
  <c r="J103" i="2" s="1"/>
  <c r="J113" i="2"/>
  <c r="J118" i="2" s="1"/>
  <c r="J78" i="2"/>
  <c r="J82" i="2" s="1"/>
  <c r="X46" i="2"/>
  <c r="C46" i="2" s="1"/>
  <c r="G46" i="2" s="1"/>
  <c r="J69" i="2"/>
  <c r="J72" i="2" s="1"/>
  <c r="E13" i="2"/>
  <c r="G42" i="2"/>
  <c r="E40" i="2"/>
  <c r="F37" i="2"/>
  <c r="G34" i="2"/>
  <c r="E32" i="2"/>
  <c r="F29" i="2"/>
  <c r="G25" i="2"/>
  <c r="E24" i="2"/>
  <c r="G20" i="2"/>
  <c r="E18" i="2"/>
  <c r="F15" i="2"/>
  <c r="G12" i="2"/>
  <c r="G27" i="2"/>
  <c r="F42" i="2"/>
  <c r="G39" i="2"/>
  <c r="E37" i="2"/>
  <c r="F34" i="2"/>
  <c r="G31" i="2"/>
  <c r="E29" i="2"/>
  <c r="F25" i="2"/>
  <c r="G23" i="2"/>
  <c r="F20" i="2"/>
  <c r="G17" i="2"/>
  <c r="E15" i="2"/>
  <c r="G41" i="2"/>
  <c r="E39" i="2"/>
  <c r="F36" i="2"/>
  <c r="G33" i="2"/>
  <c r="E31" i="2"/>
  <c r="F28" i="2"/>
  <c r="G26" i="2"/>
  <c r="E23" i="2"/>
  <c r="G19" i="2"/>
  <c r="E17" i="2"/>
  <c r="F14" i="2"/>
  <c r="G22" i="2"/>
  <c r="E22" i="2"/>
  <c r="F41" i="2"/>
  <c r="G38" i="2"/>
  <c r="E36" i="2"/>
  <c r="F33" i="2"/>
  <c r="G30" i="2"/>
  <c r="E28" i="2"/>
  <c r="F26" i="2"/>
  <c r="G21" i="2"/>
  <c r="F19" i="2"/>
  <c r="G16" i="2"/>
  <c r="E14" i="2"/>
  <c r="E12" i="2"/>
  <c r="F43" i="2"/>
  <c r="G40" i="2"/>
  <c r="E38" i="2"/>
  <c r="F35" i="2"/>
  <c r="G32" i="2"/>
  <c r="E30" i="2"/>
  <c r="F27" i="2"/>
  <c r="G24" i="2"/>
  <c r="E21" i="2"/>
  <c r="G18" i="2"/>
  <c r="E16" i="2"/>
  <c r="F13" i="2"/>
  <c r="G43" i="2"/>
  <c r="E41" i="2"/>
  <c r="F38" i="2"/>
  <c r="G35" i="2"/>
  <c r="F30" i="2"/>
  <c r="E26"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<sst xmlns="http://schemas.openxmlformats.org/spreadsheetml/2006/main" count="213" uniqueCount="104">
  <si>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</si>
  <si>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</si>
  <si>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</si>
  <si>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</si>
  <si>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</si>
  <si>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</si>
  <si>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</si>
  <si>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</si>
  <si>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</si>
  <si>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</si>
  <si>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</si>
  <si>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</si>
  <si>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</si>
  <si>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</si>
  <si>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</si>
  <si>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</si>
  <si>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</si>
  <si>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</si>
  <si>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</si>
  <si>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</si>
  <si>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</si>
  <si>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</si>
  <si>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</si>
  <si>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</si>
  <si>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</si>
  <si>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</si>
  <si>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</si>
  <si>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</si>
  <si>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</si>
  <si>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</si>
  <si>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</si>
  <si>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</si>
  <si>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</si>
  <si>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</si>
  <si>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</si>
  <si>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</si>
  <si>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</si>
  <si>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</si>
  <si>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</si>
  <si>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</si>
  <si>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</si>
  <si>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</si>
  <si>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</si>
  <si>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</si>
  <si>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</si>
  <si>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</si>
  <si>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</si>
  <si>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</si>
  <si>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</si>
  <si>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</si>
  <si>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</si>
  <si>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</si>
  <si>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</si>
  <si>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</si>
  <si>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</si>
  <si>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</si>
  <si>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</si>
  <si>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</si>
  <si>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</si>
  <si>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</si>
  <si>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</si>
  <si>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</si>
  <si>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</si>
  <si>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</si>
  <si>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</si>
  <si>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</si>
  <si>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</si>
  <si>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</si>
  <si>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Dinkel-Hafer-Vollkornbrot</t>
  </si>
  <si>
    <t>Quellstück</t>
  </si>
  <si>
    <t>Ölkürbiskerne</t>
  </si>
  <si>
    <t>Salz</t>
  </si>
  <si>
    <t>Wasser</t>
  </si>
  <si>
    <t>Haferflocken-Brühstück TA350</t>
  </si>
  <si>
    <t>Wasser kochend</t>
  </si>
  <si>
    <t>Dinkelvollkornmehl</t>
  </si>
  <si>
    <t>minimalback 0,5%</t>
  </si>
  <si>
    <t>liquimalt dark brown</t>
  </si>
  <si>
    <t>liquimalt gold</t>
  </si>
  <si>
    <t>Zucker / Vollrohrzucker</t>
  </si>
  <si>
    <t>o</t>
  </si>
  <si>
    <t>u</t>
  </si>
  <si>
    <t>kalt, über Nacht</t>
  </si>
  <si>
    <t>betriebsüblich</t>
  </si>
  <si>
    <t>15 Minuten (nach Kneter)</t>
  </si>
  <si>
    <t>1 Minute</t>
  </si>
  <si>
    <t>25 - 26°C</t>
  </si>
  <si>
    <t>30 Minuten</t>
  </si>
  <si>
    <t>600 g</t>
  </si>
  <si>
    <t>in Kästen setzen</t>
  </si>
  <si>
    <t>komplett in Feinblatt-Haferflocken wälzen</t>
  </si>
  <si>
    <t>60 - 70 Minuten auf eine Kerntemperatur von 96°C</t>
  </si>
  <si>
    <t>Haferflocken (Großblatt)</t>
  </si>
  <si>
    <t>Den Teig nicht weich halten, da genug gebundenes Wasser enthalten ist. Die richtige Wassermenge ist erreicht, wenn das gebackene Brot eine stabile, nicht nasse Krume aufweist.</t>
  </si>
  <si>
    <t>Dinkelsauerteig getrocknet</t>
  </si>
  <si>
    <t>psyllium plus</t>
  </si>
  <si>
    <t>Hefe (nach Führung)</t>
  </si>
  <si>
    <t>- psyllium plus ermöglicht eine sehr stabile Brotkrume und verlängert die Frischhaltung des Brotes um 2-3 Tage.</t>
  </si>
  <si>
    <t>- Sonnenblumenkerne anstatt Kürbiskernen verwenden
- Beta-Gerstenflocken oder Dinkelflocken anstatt Haferflocken verwenden
- Honig, Zuckerrübensirup oder Apfelkraut anstatt Zucker einsetzen</t>
  </si>
  <si>
    <t>Malzextrakt hell, flüssig</t>
  </si>
  <si>
    <t>120 - 130 Sr°</t>
  </si>
  <si>
    <t>Flohsamenschalen-Präparat</t>
  </si>
  <si>
    <t>Malzextrakt dunkel, flüssig</t>
  </si>
  <si>
    <t>mit Ölkürbiskernen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</si>
</sst>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68</v>
      </c>
      <c r="D3" s="98"/>
      <c r="E3" s="98"/>
      <c r="F3" s="98"/>
      <c r="G3" s="99"/>
      <c r="H3" s="8"/>
      <c r="L3" s="90" t="s">
        <v>31</v>
      </c>
      <c r="M3" s="90"/>
      <c r="O3" s="11">
        <v>10</v>
      </c>
      <c r="Q3" s="12" t="s">
        <v>34</v>
      </c>
    </row>
    <row r="4" spans="1:24" ht="5.25" customHeight="1" x14ac:dyDescent="0.2">
      <c r="A4" s="13"/>
      <c r="B4" s="100"/>
      <c r="G4" s="8"/>
      <c r="H4" s="8"/>
    </row>
    <row r="5" spans="1:24" ht="24.75" customHeight="1" x14ac:dyDescent="0.25">
      <c r="A5" s="13"/>
      <c r="B5" s="100"/>
      <c r="C5" s="101" t="s">
        <v>103</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2" t="s">
        <v>10</v>
      </c>
    </row>
    <row r="8" spans="1:24" ht="5.25" customHeight="1" thickBot="1" x14ac:dyDescent="0.25">
      <c r="G8" s="8"/>
      <c r="H8" s="8"/>
      <c r="I8" s="13"/>
      <c r="J8" s="13"/>
      <c r="K8" s="13"/>
      <c r="L8" s="94"/>
      <c r="M8" s="94"/>
      <c r="N8" s="17"/>
      <c r="O8" s="94"/>
      <c r="P8" s="13"/>
      <c r="Q8" s="93"/>
      <c r="R8" s="13"/>
      <c r="S8" s="92"/>
    </row>
    <row r="9" spans="1:24" ht="5.25" customHeight="1" x14ac:dyDescent="0.2">
      <c r="D9" s="13"/>
      <c r="E9" s="18"/>
      <c r="F9" s="18"/>
      <c r="G9" s="19"/>
      <c r="H9" s="20"/>
      <c r="I9" s="17"/>
      <c r="J9" s="17"/>
      <c r="K9" s="17"/>
      <c r="L9" s="94"/>
      <c r="M9" s="94"/>
      <c r="N9" s="17"/>
      <c r="O9" s="94"/>
      <c r="P9" s="13"/>
      <c r="Q9" s="93"/>
      <c r="R9" s="13"/>
      <c r="S9" s="92"/>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2"/>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Quellstück</v>
      </c>
      <c r="C12" s="36">
        <f t="shared" ref="C12:C20" si="1">IF(AND(L12&lt;&gt;"",M12&lt;&gt;""),M12,"")</f>
        <v>6.35</v>
      </c>
      <c r="D12" s="37" t="str">
        <f t="shared" ref="D12:D20" si="2">IF(AND(O12&lt;&gt;"",M12&lt;&gt;""),$O12,"")</f>
        <v>kg</v>
      </c>
      <c r="E12" s="38">
        <f t="shared" ref="E12:G43" si="3">IF(AND($L$5&gt;0,$O$46&gt;0),"-----",IF($C12&lt;&gt;"",IF($M12&lt;$O$3,$C12*E$47,ROUND($C12*E$47,2)),""))</f>
        <v>6.35</v>
      </c>
      <c r="F12" s="38">
        <f t="shared" si="3"/>
        <v>12.7</v>
      </c>
      <c r="G12" s="38">
        <f t="shared" si="3"/>
        <v>19.049999999999997</v>
      </c>
      <c r="H12" s="34"/>
      <c r="I12" s="39"/>
      <c r="J12" s="40" t="str">
        <f>IF(L12&lt;&gt;"","X","")</f>
        <v>X</v>
      </c>
      <c r="K12" s="41" t="s">
        <v>55</v>
      </c>
      <c r="L12" s="42" t="s">
        <v>69</v>
      </c>
      <c r="M12" s="43">
        <f>SUM(M13:M16)</f>
        <v>6.35</v>
      </c>
      <c r="N12" s="39"/>
      <c r="O12" s="44" t="s">
        <v>7</v>
      </c>
      <c r="P12" s="39"/>
      <c r="Q12" s="45" t="s">
        <v>80</v>
      </c>
      <c r="R12" s="39"/>
      <c r="S12" s="42"/>
      <c r="T12" s="33"/>
      <c r="W12" s="46" t="s">
        <v>7</v>
      </c>
      <c r="X12" s="47">
        <f t="shared" ref="X12:X26" si="4">IF(AND(Q12&lt;&gt;"o",Q12&lt;&gt;"o2",Q12&lt;&gt;"o3"),M12,0)</f>
        <v>0</v>
      </c>
    </row>
    <row r="13" spans="1:24" s="46" customFormat="1" ht="20.25" customHeight="1" x14ac:dyDescent="0.2">
      <c r="A13" s="34"/>
      <c r="B13" s="35" t="str">
        <f t="shared" si="0"/>
        <v xml:space="preserve">     Haferflocken (Großblatt)</v>
      </c>
      <c r="C13" s="36">
        <f t="shared" si="1"/>
        <v>1.7</v>
      </c>
      <c r="D13" s="37" t="str">
        <f t="shared" si="2"/>
        <v>kg</v>
      </c>
      <c r="E13" s="38">
        <f t="shared" si="3"/>
        <v>1.7</v>
      </c>
      <c r="F13" s="38">
        <f t="shared" si="3"/>
        <v>3.4</v>
      </c>
      <c r="G13" s="38">
        <f t="shared" si="3"/>
        <v>5.0999999999999996</v>
      </c>
      <c r="H13" s="34"/>
      <c r="I13" s="39"/>
      <c r="J13" s="40" t="str">
        <f t="shared" ref="J13:J43" si="5">IF(L13&lt;&gt;"","X","")</f>
        <v>X</v>
      </c>
      <c r="K13" s="41" t="s">
        <v>55</v>
      </c>
      <c r="L13" s="42" t="s">
        <v>92</v>
      </c>
      <c r="M13" s="43">
        <v>1.7</v>
      </c>
      <c r="N13" s="39"/>
      <c r="O13" s="44" t="s">
        <v>7</v>
      </c>
      <c r="P13" s="39"/>
      <c r="Q13" s="45" t="s">
        <v>81</v>
      </c>
      <c r="R13" s="39"/>
      <c r="S13" s="42"/>
      <c r="T13" s="33"/>
      <c r="W13" s="46" t="s">
        <v>7</v>
      </c>
      <c r="X13" s="47">
        <f t="shared" si="4"/>
        <v>1.7</v>
      </c>
    </row>
    <row r="14" spans="1:24" s="46" customFormat="1" ht="20.25" customHeight="1" x14ac:dyDescent="0.2">
      <c r="A14" s="34"/>
      <c r="B14" s="35" t="str">
        <f t="shared" si="0"/>
        <v xml:space="preserve">     Ölkürbiskerne</v>
      </c>
      <c r="C14" s="36">
        <f t="shared" si="1"/>
        <v>2</v>
      </c>
      <c r="D14" s="37" t="str">
        <f t="shared" si="2"/>
        <v>kg</v>
      </c>
      <c r="E14" s="38">
        <f t="shared" si="3"/>
        <v>2</v>
      </c>
      <c r="F14" s="38">
        <f t="shared" si="3"/>
        <v>4</v>
      </c>
      <c r="G14" s="38">
        <f t="shared" si="3"/>
        <v>6</v>
      </c>
      <c r="H14" s="34"/>
      <c r="I14" s="39"/>
      <c r="J14" s="40" t="str">
        <f t="shared" si="5"/>
        <v>X</v>
      </c>
      <c r="K14" s="41" t="s">
        <v>55</v>
      </c>
      <c r="L14" s="42" t="s">
        <v>70</v>
      </c>
      <c r="M14" s="43">
        <v>2</v>
      </c>
      <c r="N14" s="39"/>
      <c r="O14" s="44" t="s">
        <v>7</v>
      </c>
      <c r="P14" s="39"/>
      <c r="Q14" s="45" t="s">
        <v>81</v>
      </c>
      <c r="R14" s="39"/>
      <c r="S14" s="42"/>
      <c r="T14" s="33"/>
      <c r="W14" s="46" t="s">
        <v>7</v>
      </c>
      <c r="X14" s="47">
        <f t="shared" si="4"/>
        <v>2</v>
      </c>
    </row>
    <row r="15" spans="1:24" s="46" customFormat="1" ht="20.25" customHeight="1" x14ac:dyDescent="0.2">
      <c r="A15" s="34"/>
      <c r="B15" s="35" t="str">
        <f t="shared" si="0"/>
        <v xml:space="preserve">     Salz</v>
      </c>
      <c r="C15" s="36">
        <f t="shared" si="1"/>
        <v>0.15</v>
      </c>
      <c r="D15" s="37" t="str">
        <f t="shared" si="2"/>
        <v>kg</v>
      </c>
      <c r="E15" s="38">
        <f t="shared" si="3"/>
        <v>0.15</v>
      </c>
      <c r="F15" s="38">
        <f t="shared" si="3"/>
        <v>0.3</v>
      </c>
      <c r="G15" s="38">
        <f t="shared" si="3"/>
        <v>0.44999999999999996</v>
      </c>
      <c r="H15" s="34"/>
      <c r="I15" s="39"/>
      <c r="J15" s="40" t="str">
        <f t="shared" si="5"/>
        <v>X</v>
      </c>
      <c r="K15" s="41" t="s">
        <v>55</v>
      </c>
      <c r="L15" s="42" t="s">
        <v>71</v>
      </c>
      <c r="M15" s="43">
        <v>0.15</v>
      </c>
      <c r="N15" s="39"/>
      <c r="O15" s="44" t="s">
        <v>7</v>
      </c>
      <c r="P15" s="39"/>
      <c r="Q15" s="45" t="s">
        <v>81</v>
      </c>
      <c r="R15" s="39"/>
      <c r="S15" s="42"/>
      <c r="T15" s="33"/>
      <c r="W15" s="46" t="s">
        <v>7</v>
      </c>
      <c r="X15" s="47">
        <f t="shared" si="4"/>
        <v>0.15</v>
      </c>
    </row>
    <row r="16" spans="1:24" s="46" customFormat="1" ht="20.25" customHeight="1" x14ac:dyDescent="0.2">
      <c r="A16" s="34"/>
      <c r="B16" s="35" t="str">
        <f t="shared" si="0"/>
        <v xml:space="preserve">     Wasser</v>
      </c>
      <c r="C16" s="36">
        <f t="shared" si="1"/>
        <v>2.5</v>
      </c>
      <c r="D16" s="37" t="str">
        <f t="shared" si="2"/>
        <v>kg</v>
      </c>
      <c r="E16" s="38">
        <f t="shared" si="3"/>
        <v>2.5</v>
      </c>
      <c r="F16" s="38">
        <f t="shared" si="3"/>
        <v>5</v>
      </c>
      <c r="G16" s="38">
        <f t="shared" si="3"/>
        <v>7.5</v>
      </c>
      <c r="H16" s="34"/>
      <c r="I16" s="39"/>
      <c r="J16" s="40" t="str">
        <f t="shared" si="5"/>
        <v>X</v>
      </c>
      <c r="K16" s="41" t="s">
        <v>55</v>
      </c>
      <c r="L16" s="42" t="s">
        <v>72</v>
      </c>
      <c r="M16" s="43">
        <v>2.5</v>
      </c>
      <c r="N16" s="39"/>
      <c r="O16" s="44" t="s">
        <v>7</v>
      </c>
      <c r="P16" s="39"/>
      <c r="Q16" s="45" t="s">
        <v>81</v>
      </c>
      <c r="R16" s="39"/>
      <c r="S16" s="42"/>
      <c r="T16" s="33"/>
      <c r="W16" s="46" t="s">
        <v>7</v>
      </c>
      <c r="X16" s="47">
        <f t="shared" si="4"/>
        <v>2.5</v>
      </c>
    </row>
    <row r="17" spans="1:24" s="46" customFormat="1" ht="20.25" customHeight="1" x14ac:dyDescent="0.2">
      <c r="A17" s="34"/>
      <c r="B17" s="35" t="str">
        <f t="shared" si="0"/>
        <v>Haferflocken-Brühstück TA350</v>
      </c>
      <c r="C17" s="36">
        <f t="shared" si="1"/>
        <v>4.68</v>
      </c>
      <c r="D17" s="37" t="str">
        <f t="shared" si="2"/>
        <v>kg</v>
      </c>
      <c r="E17" s="38">
        <f t="shared" si="3"/>
        <v>4.68</v>
      </c>
      <c r="F17" s="38">
        <f t="shared" si="3"/>
        <v>9.36</v>
      </c>
      <c r="G17" s="38">
        <f t="shared" si="3"/>
        <v>14.04</v>
      </c>
      <c r="H17" s="34"/>
      <c r="I17" s="39"/>
      <c r="J17" s="40" t="str">
        <f t="shared" si="5"/>
        <v>X</v>
      </c>
      <c r="K17" s="41" t="s">
        <v>55</v>
      </c>
      <c r="L17" s="42" t="s">
        <v>73</v>
      </c>
      <c r="M17" s="43">
        <f>SUM(M18:M20)</f>
        <v>4.68</v>
      </c>
      <c r="N17" s="39"/>
      <c r="O17" s="44" t="s">
        <v>7</v>
      </c>
      <c r="P17" s="39"/>
      <c r="Q17" s="45" t="s">
        <v>80</v>
      </c>
      <c r="R17" s="39"/>
      <c r="S17" s="42"/>
      <c r="T17" s="33"/>
      <c r="W17" s="46" t="s">
        <v>7</v>
      </c>
      <c r="X17" s="47">
        <f t="shared" si="4"/>
        <v>0</v>
      </c>
    </row>
    <row r="18" spans="1:24" s="46" customFormat="1" ht="20.25" customHeight="1" x14ac:dyDescent="0.2">
      <c r="A18" s="34"/>
      <c r="B18" s="35" t="str">
        <f t="shared" si="0"/>
        <v xml:space="preserve">     Haferflocken (Großblatt)</v>
      </c>
      <c r="C18" s="36">
        <f t="shared" si="1"/>
        <v>1.3</v>
      </c>
      <c r="D18" s="37" t="str">
        <f t="shared" si="2"/>
        <v>kg</v>
      </c>
      <c r="E18" s="38">
        <f t="shared" si="3"/>
        <v>1.3</v>
      </c>
      <c r="F18" s="38">
        <f t="shared" si="3"/>
        <v>2.6</v>
      </c>
      <c r="G18" s="38">
        <f t="shared" si="3"/>
        <v>3.9000000000000004</v>
      </c>
      <c r="H18" s="34"/>
      <c r="I18" s="39"/>
      <c r="J18" s="40" t="str">
        <f t="shared" si="5"/>
        <v>X</v>
      </c>
      <c r="K18" s="41" t="s">
        <v>55</v>
      </c>
      <c r="L18" s="42" t="s">
        <v>92</v>
      </c>
      <c r="M18" s="43">
        <v>1.3</v>
      </c>
      <c r="N18" s="39"/>
      <c r="O18" s="44" t="s">
        <v>7</v>
      </c>
      <c r="P18" s="39"/>
      <c r="Q18" s="45" t="s">
        <v>81</v>
      </c>
      <c r="R18" s="39"/>
      <c r="S18" s="42"/>
      <c r="T18" s="33"/>
      <c r="W18" s="46" t="s">
        <v>7</v>
      </c>
      <c r="X18" s="47">
        <f t="shared" si="4"/>
        <v>1.3</v>
      </c>
    </row>
    <row r="19" spans="1:24" s="46" customFormat="1" ht="20.25" customHeight="1" x14ac:dyDescent="0.2">
      <c r="A19" s="34"/>
      <c r="B19" s="35" t="str">
        <f t="shared" si="0"/>
        <v xml:space="preserve">     Wasser kochend</v>
      </c>
      <c r="C19" s="36">
        <f t="shared" si="1"/>
        <v>3.25</v>
      </c>
      <c r="D19" s="37" t="str">
        <f t="shared" si="2"/>
        <v>kg</v>
      </c>
      <c r="E19" s="38">
        <f t="shared" si="3"/>
        <v>3.25</v>
      </c>
      <c r="F19" s="38">
        <f t="shared" si="3"/>
        <v>6.5</v>
      </c>
      <c r="G19" s="38">
        <f t="shared" si="3"/>
        <v>9.75</v>
      </c>
      <c r="H19" s="34"/>
      <c r="I19" s="39"/>
      <c r="J19" s="40" t="str">
        <f t="shared" si="5"/>
        <v>X</v>
      </c>
      <c r="K19" s="41" t="s">
        <v>55</v>
      </c>
      <c r="L19" s="42" t="s">
        <v>74</v>
      </c>
      <c r="M19" s="43">
        <f>M18*2.5</f>
        <v>3.25</v>
      </c>
      <c r="N19" s="39"/>
      <c r="O19" s="44" t="s">
        <v>7</v>
      </c>
      <c r="P19" s="39"/>
      <c r="Q19" s="45" t="s">
        <v>81</v>
      </c>
      <c r="R19" s="39"/>
      <c r="S19" s="42"/>
      <c r="T19" s="33"/>
      <c r="W19" s="46" t="s">
        <v>7</v>
      </c>
      <c r="X19" s="47">
        <f t="shared" si="4"/>
        <v>3.25</v>
      </c>
    </row>
    <row r="20" spans="1:24" s="46" customFormat="1" ht="20.25" customHeight="1" x14ac:dyDescent="0.2">
      <c r="A20" s="34"/>
      <c r="B20" s="35" t="str">
        <f t="shared" si="0"/>
        <v xml:space="preserve">     Salz</v>
      </c>
      <c r="C20" s="36">
        <f t="shared" si="1"/>
        <v>0.13</v>
      </c>
      <c r="D20" s="37" t="str">
        <f t="shared" si="2"/>
        <v>kg</v>
      </c>
      <c r="E20" s="38">
        <f t="shared" si="3"/>
        <v>0.13</v>
      </c>
      <c r="F20" s="38">
        <f t="shared" si="3"/>
        <v>0.26</v>
      </c>
      <c r="G20" s="38">
        <f t="shared" si="3"/>
        <v>0.39</v>
      </c>
      <c r="H20" s="34"/>
      <c r="I20" s="39"/>
      <c r="J20" s="40" t="str">
        <f>IF(L20&lt;&gt;"","X","")</f>
        <v>X</v>
      </c>
      <c r="K20" s="41" t="s">
        <v>55</v>
      </c>
      <c r="L20" s="42" t="s">
        <v>71</v>
      </c>
      <c r="M20" s="43">
        <v>0.13</v>
      </c>
      <c r="N20" s="39"/>
      <c r="O20" s="44" t="s">
        <v>7</v>
      </c>
      <c r="P20" s="39"/>
      <c r="Q20" s="45" t="s">
        <v>81</v>
      </c>
      <c r="R20" s="39"/>
      <c r="S20" s="42"/>
      <c r="T20" s="33"/>
      <c r="W20" s="46" t="s">
        <v>7</v>
      </c>
      <c r="X20" s="47">
        <f t="shared" si="4"/>
        <v>0.13</v>
      </c>
    </row>
    <row r="21" spans="1:24" s="46" customFormat="1" ht="20.25" customHeight="1" x14ac:dyDescent="0.2">
      <c r="A21" s="34"/>
      <c r="B21" s="35" t="str">
        <f t="shared" si="0"/>
        <v>Dinkelvollkornmehl</v>
      </c>
      <c r="C21" s="36">
        <f t="shared" ref="C21:C30" si="6">IF(AND(L21&lt;&gt;"",M21&lt;&gt;""),M21,"")</f>
        <v>6.7</v>
      </c>
      <c r="D21" s="37" t="str">
        <f t="shared" ref="D21:D30" si="7">IF(AND(O21&lt;&gt;"",M21&lt;&gt;""),$O21,"")</f>
        <v>kg</v>
      </c>
      <c r="E21" s="38">
        <f t="shared" si="3"/>
        <v>6.7</v>
      </c>
      <c r="F21" s="38">
        <f t="shared" si="3"/>
        <v>13.4</v>
      </c>
      <c r="G21" s="38">
        <f t="shared" si="3"/>
        <v>20.100000000000001</v>
      </c>
      <c r="H21" s="34"/>
      <c r="I21" s="39"/>
      <c r="J21" s="40" t="str">
        <f t="shared" si="5"/>
        <v>X</v>
      </c>
      <c r="K21" s="41" t="s">
        <v>55</v>
      </c>
      <c r="L21" s="42" t="s">
        <v>75</v>
      </c>
      <c r="M21" s="43">
        <v>6.7</v>
      </c>
      <c r="N21" s="39"/>
      <c r="O21" s="44" t="s">
        <v>7</v>
      </c>
      <c r="P21" s="39"/>
      <c r="Q21" s="45"/>
      <c r="R21" s="39"/>
      <c r="S21" s="42"/>
      <c r="T21" s="33"/>
      <c r="W21" s="46" t="s">
        <v>7</v>
      </c>
      <c r="X21" s="47">
        <f t="shared" si="4"/>
        <v>6.7</v>
      </c>
    </row>
    <row r="22" spans="1:24" s="46" customFormat="1" ht="20.25" customHeight="1" x14ac:dyDescent="0.2">
      <c r="A22" s="34"/>
      <c r="B22" s="35" t="str">
        <f t="shared" si="0"/>
        <v>Dinkelsauerteig getrocknet</v>
      </c>
      <c r="C22" s="36">
        <f t="shared" si="6"/>
        <v>0.3</v>
      </c>
      <c r="D22" s="37" t="str">
        <f t="shared" si="7"/>
        <v>kg</v>
      </c>
      <c r="E22" s="38">
        <f t="shared" si="3"/>
        <v>0.3</v>
      </c>
      <c r="F22" s="38">
        <f t="shared" si="3"/>
        <v>0.6</v>
      </c>
      <c r="G22" s="38">
        <f t="shared" si="3"/>
        <v>0.89999999999999991</v>
      </c>
      <c r="H22" s="34"/>
      <c r="I22" s="39"/>
      <c r="J22" s="40" t="str">
        <f t="shared" si="5"/>
        <v>X</v>
      </c>
      <c r="K22" s="41" t="s">
        <v>55</v>
      </c>
      <c r="L22" s="42" t="s">
        <v>94</v>
      </c>
      <c r="M22" s="43">
        <v>0.3</v>
      </c>
      <c r="N22" s="39"/>
      <c r="O22" s="44" t="s">
        <v>7</v>
      </c>
      <c r="P22" s="39"/>
      <c r="Q22" s="45"/>
      <c r="R22" s="39"/>
      <c r="S22" s="42" t="s">
        <v>100</v>
      </c>
      <c r="T22" s="33"/>
      <c r="W22" s="46" t="s">
        <v>7</v>
      </c>
      <c r="X22" s="47">
        <f t="shared" si="4"/>
        <v>0.3</v>
      </c>
    </row>
    <row r="23" spans="1:24" s="46" customFormat="1" ht="20.25" customHeight="1" x14ac:dyDescent="0.2">
      <c r="A23" s="34"/>
      <c r="B23" s="35" t="str">
        <f t="shared" si="0"/>
        <v>minimalback 0,5%</v>
      </c>
      <c r="C23" s="36">
        <f t="shared" si="6"/>
        <v>0.04</v>
      </c>
      <c r="D23" s="37" t="str">
        <f t="shared" si="7"/>
        <v>kg</v>
      </c>
      <c r="E23" s="38">
        <f t="shared" si="3"/>
        <v>0.04</v>
      </c>
      <c r="F23" s="38">
        <f t="shared" si="3"/>
        <v>0.08</v>
      </c>
      <c r="G23" s="38">
        <f t="shared" si="3"/>
        <v>0.12</v>
      </c>
      <c r="H23" s="34"/>
      <c r="I23" s="39"/>
      <c r="J23" s="40" t="str">
        <f t="shared" si="5"/>
        <v>X</v>
      </c>
      <c r="K23" s="41" t="s">
        <v>55</v>
      </c>
      <c r="L23" s="42" t="s">
        <v>76</v>
      </c>
      <c r="M23" s="43">
        <v>0.04</v>
      </c>
      <c r="N23" s="39"/>
      <c r="O23" s="44" t="s">
        <v>7</v>
      </c>
      <c r="P23" s="39"/>
      <c r="Q23" s="45"/>
      <c r="R23" s="39"/>
      <c r="S23" s="42"/>
      <c r="T23" s="33"/>
      <c r="W23" s="46" t="s">
        <v>7</v>
      </c>
      <c r="X23" s="47">
        <f t="shared" si="4"/>
        <v>0.04</v>
      </c>
    </row>
    <row r="24" spans="1:24" s="46" customFormat="1" ht="20.25" customHeight="1" x14ac:dyDescent="0.2">
      <c r="A24" s="34"/>
      <c r="B24" s="35" t="str">
        <f t="shared" si="0"/>
        <v>psyllium plus</v>
      </c>
      <c r="C24" s="36">
        <f t="shared" si="6"/>
        <v>0.4</v>
      </c>
      <c r="D24" s="37" t="str">
        <f t="shared" si="7"/>
        <v>kg</v>
      </c>
      <c r="E24" s="38">
        <f t="shared" si="3"/>
        <v>0.4</v>
      </c>
      <c r="F24" s="38">
        <f t="shared" si="3"/>
        <v>0.8</v>
      </c>
      <c r="G24" s="38">
        <f t="shared" si="3"/>
        <v>1.2000000000000002</v>
      </c>
      <c r="H24" s="34"/>
      <c r="I24" s="39"/>
      <c r="J24" s="40" t="str">
        <f t="shared" si="5"/>
        <v>X</v>
      </c>
      <c r="K24" s="41" t="s">
        <v>55</v>
      </c>
      <c r="L24" s="42" t="s">
        <v>95</v>
      </c>
      <c r="M24" s="43">
        <v>0.4</v>
      </c>
      <c r="N24" s="39"/>
      <c r="O24" s="44" t="s">
        <v>7</v>
      </c>
      <c r="P24" s="39"/>
      <c r="Q24" s="45"/>
      <c r="R24" s="39"/>
      <c r="S24" s="42" t="s">
        <v>101</v>
      </c>
      <c r="T24" s="33"/>
      <c r="W24" s="46" t="s">
        <v>7</v>
      </c>
      <c r="X24" s="47">
        <f t="shared" si="4"/>
        <v>0.4</v>
      </c>
    </row>
    <row r="25" spans="1:24" s="46" customFormat="1" ht="20.25" customHeight="1" x14ac:dyDescent="0.2">
      <c r="A25" s="34"/>
      <c r="B25" s="35" t="str">
        <f>IF(L25="","",IF(OR(Q25="U",Q25="O2"),"     "&amp;L25,IF(OR(Q25="U2",Q25="O3"),"         "&amp;L25,IF(Q25="U3","            "&amp;L25,L25))))</f>
        <v>liquimalt gold</v>
      </c>
      <c r="C25" s="36">
        <f>IF(AND(L25&lt;&gt;"",M25&lt;&gt;""),M25,"")</f>
        <v>0.6</v>
      </c>
      <c r="D25" s="37" t="str">
        <f>IF(AND(O25&lt;&gt;"",M25&lt;&gt;""),$O25,"")</f>
        <v>kg</v>
      </c>
      <c r="E25" s="38">
        <f t="shared" si="3"/>
        <v>0.6</v>
      </c>
      <c r="F25" s="38">
        <f t="shared" si="3"/>
        <v>1.2</v>
      </c>
      <c r="G25" s="38">
        <f t="shared" si="3"/>
        <v>1.7999999999999998</v>
      </c>
      <c r="H25" s="34"/>
      <c r="I25" s="39"/>
      <c r="J25" s="40" t="str">
        <f>IF(L25&lt;&gt;"","X","")</f>
        <v>X</v>
      </c>
      <c r="K25" s="41" t="s">
        <v>55</v>
      </c>
      <c r="L25" s="42" t="s">
        <v>78</v>
      </c>
      <c r="M25" s="43">
        <v>0.6</v>
      </c>
      <c r="N25" s="39"/>
      <c r="O25" s="44" t="s">
        <v>7</v>
      </c>
      <c r="P25" s="39"/>
      <c r="Q25" s="45"/>
      <c r="R25" s="39"/>
      <c r="S25" s="42" t="s">
        <v>99</v>
      </c>
      <c r="T25" s="33"/>
      <c r="W25" s="46" t="s">
        <v>7</v>
      </c>
      <c r="X25" s="47">
        <f>IF(AND(Q25&lt;&gt;"o",Q25&lt;&gt;"o2",Q25&lt;&gt;"o3"),M25,0)</f>
        <v>0.6</v>
      </c>
    </row>
    <row r="26" spans="1:24" s="46" customFormat="1" ht="20.25" customHeight="1" x14ac:dyDescent="0.2">
      <c r="A26" s="34"/>
      <c r="B26" s="35" t="str">
        <f t="shared" si="0"/>
        <v>liquimalt dark brown</v>
      </c>
      <c r="C26" s="36">
        <f t="shared" si="6"/>
        <v>0.15</v>
      </c>
      <c r="D26" s="37" t="str">
        <f t="shared" si="7"/>
        <v>kg</v>
      </c>
      <c r="E26" s="38">
        <f t="shared" si="3"/>
        <v>0.15</v>
      </c>
      <c r="F26" s="38">
        <f t="shared" si="3"/>
        <v>0.3</v>
      </c>
      <c r="G26" s="38">
        <f t="shared" si="3"/>
        <v>0.44999999999999996</v>
      </c>
      <c r="H26" s="34"/>
      <c r="I26" s="39"/>
      <c r="J26" s="40" t="str">
        <f t="shared" si="5"/>
        <v>X</v>
      </c>
      <c r="K26" s="41" t="s">
        <v>55</v>
      </c>
      <c r="L26" s="42" t="s">
        <v>77</v>
      </c>
      <c r="M26" s="43">
        <v>0.15</v>
      </c>
      <c r="N26" s="39"/>
      <c r="O26" s="44" t="s">
        <v>7</v>
      </c>
      <c r="P26" s="39"/>
      <c r="Q26" s="45"/>
      <c r="R26" s="39"/>
      <c r="S26" s="42" t="s">
        <v>102</v>
      </c>
      <c r="T26" s="33"/>
      <c r="W26" s="46" t="s">
        <v>7</v>
      </c>
      <c r="X26" s="47">
        <f t="shared" si="4"/>
        <v>0.15</v>
      </c>
    </row>
    <row r="27" spans="1:24" s="46" customFormat="1" ht="20.25" customHeight="1" x14ac:dyDescent="0.2">
      <c r="A27" s="34"/>
      <c r="B27" s="35" t="str">
        <f t="shared" si="0"/>
        <v>Zucker / Vollrohrzucker</v>
      </c>
      <c r="C27" s="36">
        <f t="shared" si="6"/>
        <v>0.4</v>
      </c>
      <c r="D27" s="37" t="str">
        <f t="shared" si="7"/>
        <v>kg</v>
      </c>
      <c r="E27" s="38">
        <f t="shared" si="3"/>
        <v>0.4</v>
      </c>
      <c r="F27" s="38">
        <f t="shared" si="3"/>
        <v>0.8</v>
      </c>
      <c r="G27" s="38">
        <f t="shared" si="3"/>
        <v>1.2000000000000002</v>
      </c>
      <c r="H27" s="34"/>
      <c r="I27" s="39"/>
      <c r="J27" s="40" t="str">
        <f>IF(L27&lt;&gt;"","X","")</f>
        <v>X</v>
      </c>
      <c r="K27" s="41" t="s">
        <v>55</v>
      </c>
      <c r="L27" s="42" t="s">
        <v>79</v>
      </c>
      <c r="M27" s="43">
        <v>0.4</v>
      </c>
      <c r="N27" s="39"/>
      <c r="O27" s="44" t="s">
        <v>7</v>
      </c>
      <c r="P27" s="39"/>
      <c r="Q27" s="45"/>
      <c r="R27" s="39"/>
      <c r="S27" s="42"/>
      <c r="T27" s="33"/>
      <c r="W27" s="46" t="s">
        <v>7</v>
      </c>
      <c r="X27" s="47">
        <f t="shared" ref="X27:X43" si="8">IF(AND(Q27&lt;&gt;"o",Q27&lt;&gt;"o2",Q27&lt;&gt;"o3"),M27,0)</f>
        <v>0.4</v>
      </c>
    </row>
    <row r="28" spans="1:24" s="46" customFormat="1" ht="20.25" customHeight="1" x14ac:dyDescent="0.2">
      <c r="A28" s="34"/>
      <c r="B28" s="35" t="str">
        <f t="shared" si="0"/>
        <v>Hefe (nach Führung)</v>
      </c>
      <c r="C28" s="36">
        <f t="shared" si="6"/>
        <v>0.2</v>
      </c>
      <c r="D28" s="37" t="str">
        <f t="shared" si="7"/>
        <v>kg</v>
      </c>
      <c r="E28" s="38">
        <f t="shared" si="3"/>
        <v>0.2</v>
      </c>
      <c r="F28" s="38">
        <f t="shared" si="3"/>
        <v>0.4</v>
      </c>
      <c r="G28" s="38">
        <f t="shared" si="3"/>
        <v>0.60000000000000009</v>
      </c>
      <c r="H28" s="34"/>
      <c r="I28" s="39"/>
      <c r="J28" s="40" t="str">
        <f>IF(L28&lt;&gt;"","X","")</f>
        <v>X</v>
      </c>
      <c r="K28" s="41" t="s">
        <v>55</v>
      </c>
      <c r="L28" s="42" t="s">
        <v>96</v>
      </c>
      <c r="M28" s="43">
        <v>0.2</v>
      </c>
      <c r="N28" s="39"/>
      <c r="O28" s="44" t="s">
        <v>7</v>
      </c>
      <c r="P28" s="39"/>
      <c r="Q28" s="45"/>
      <c r="R28" s="39"/>
      <c r="S28" s="42"/>
      <c r="T28" s="33"/>
      <c r="W28" s="46" t="s">
        <v>7</v>
      </c>
      <c r="X28" s="47">
        <f t="shared" si="8"/>
        <v>0.2</v>
      </c>
    </row>
    <row r="29" spans="1:24" s="46" customFormat="1" ht="20.25" customHeight="1" x14ac:dyDescent="0.2">
      <c r="A29" s="34"/>
      <c r="B29" s="35" t="str">
        <f t="shared" si="0"/>
        <v>Wasser</v>
      </c>
      <c r="C29" s="36">
        <f t="shared" si="6"/>
        <v>5</v>
      </c>
      <c r="D29" s="37" t="str">
        <f t="shared" si="7"/>
        <v>kg</v>
      </c>
      <c r="E29" s="38">
        <f t="shared" si="3"/>
        <v>5</v>
      </c>
      <c r="F29" s="38">
        <f t="shared" si="3"/>
        <v>10</v>
      </c>
      <c r="G29" s="38">
        <f t="shared" si="3"/>
        <v>15</v>
      </c>
      <c r="H29" s="34"/>
      <c r="I29" s="39"/>
      <c r="J29" s="40" t="str">
        <f>IF(L29&lt;&gt;"","X","")</f>
        <v>X</v>
      </c>
      <c r="K29" s="41" t="s">
        <v>55</v>
      </c>
      <c r="L29" s="42" t="s">
        <v>72</v>
      </c>
      <c r="M29" s="43">
        <v>5</v>
      </c>
      <c r="N29" s="39"/>
      <c r="O29" s="44" t="s">
        <v>7</v>
      </c>
      <c r="P29" s="39"/>
      <c r="Q29" s="45"/>
      <c r="R29" s="39"/>
      <c r="S29" s="42"/>
      <c r="T29" s="33"/>
      <c r="W29" s="46" t="s">
        <v>7</v>
      </c>
      <c r="X29" s="47">
        <f t="shared" si="8"/>
        <v>5</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42820.467007754633</v>
      </c>
      <c r="C46" s="58">
        <f>IF(O46&gt;0,"",X46)</f>
        <v>24.819999999999997</v>
      </c>
      <c r="D46" s="59"/>
      <c r="E46" s="60">
        <f>IF($O$46&gt;0,"-----",IF($L$5&lt;&gt;"",$L$5*E10,E10*$C$46))</f>
        <v>24.819999999999997</v>
      </c>
      <c r="F46" s="60">
        <f>IF($O$46&gt;0,"-----",IF($L$5&lt;&gt;"",$L$5*F10,F10*$C$46))</f>
        <v>49.639999999999993</v>
      </c>
      <c r="G46" s="60">
        <f>IF($O$46&gt;0,"-----",IF($L$5&lt;&gt;"",$L$5*G10,G10*$C$46))</f>
        <v>74.459999999999994</v>
      </c>
      <c r="H46" s="20"/>
      <c r="I46" s="17"/>
      <c r="J46" s="55" t="s">
        <v>29</v>
      </c>
      <c r="K46" s="61"/>
      <c r="L46" s="61"/>
      <c r="M46" s="61"/>
      <c r="N46" s="61"/>
      <c r="O46" s="62">
        <f>COUNTIF(O12:O43,"=St.")</f>
        <v>0</v>
      </c>
      <c r="P46" s="61"/>
      <c r="Q46" s="61"/>
      <c r="R46" s="9"/>
      <c r="X46" s="63">
        <f>SUM(X11:X45)</f>
        <v>24.819999999999997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57.75" customHeight="1" x14ac:dyDescent="0.25">
      <c r="A54" s="77"/>
      <c r="B54" s="87" t="s">
        <v>93</v>
      </c>
      <c r="C54" s="88"/>
      <c r="D54" s="88"/>
      <c r="E54" s="88"/>
      <c r="F54" s="88"/>
      <c r="G54" s="89"/>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1.25" customHeight="1" x14ac:dyDescent="0.25">
      <c r="A57" s="77"/>
      <c r="B57" s="91" t="s">
        <v>97</v>
      </c>
      <c r="C57" s="88"/>
      <c r="D57" s="88"/>
      <c r="E57" s="88"/>
      <c r="F57" s="88"/>
      <c r="G57" s="89"/>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x14ac:dyDescent="0.25">
      <c r="A59" s="74"/>
      <c r="B59" s="79" t="s">
        <v>11</v>
      </c>
      <c r="C59" s="80"/>
      <c r="D59" s="80"/>
      <c r="E59" s="80"/>
      <c r="F59" s="80"/>
      <c r="G59" s="80"/>
      <c r="H59" s="77"/>
      <c r="I59" s="77"/>
      <c r="J59" s="73" t="str">
        <f>IF(COUNTIF(J60:J61,"X") &gt; 0, "X","")</f>
        <v>X</v>
      </c>
      <c r="K59" s="77"/>
      <c r="L59" s="77"/>
      <c r="M59" s="77"/>
      <c r="N59" s="77"/>
      <c r="O59" s="77"/>
      <c r="P59" s="77"/>
      <c r="Q59" s="77"/>
      <c r="R59" s="77"/>
    </row>
    <row r="60" spans="1:18" s="78" customFormat="1" ht="18.75" customHeight="1" x14ac:dyDescent="0.25">
      <c r="A60" s="74"/>
      <c r="B60" s="81" t="s">
        <v>12</v>
      </c>
      <c r="C60" s="86" t="s">
        <v>82</v>
      </c>
      <c r="D60" s="86"/>
      <c r="E60" s="86"/>
      <c r="F60" s="86"/>
      <c r="G60" s="86"/>
      <c r="H60" s="77"/>
      <c r="I60" s="77"/>
      <c r="J60" s="73" t="str">
        <f>IF(C60&lt;&gt;"","X","")</f>
        <v>X</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customHeight="1" x14ac:dyDescent="0.25">
      <c r="A63" s="74"/>
      <c r="B63" s="81"/>
      <c r="C63" s="81"/>
      <c r="D63" s="81"/>
      <c r="E63" s="81"/>
      <c r="F63" s="81"/>
      <c r="G63" s="81"/>
      <c r="H63" s="77"/>
      <c r="I63" s="77"/>
      <c r="J63" s="73" t="str">
        <f>IF(J59="X","X","")</f>
        <v>X</v>
      </c>
      <c r="K63" s="77"/>
      <c r="L63" s="77"/>
      <c r="M63" s="77"/>
      <c r="N63" s="77"/>
      <c r="O63" s="77"/>
      <c r="P63" s="77"/>
      <c r="Q63" s="77"/>
      <c r="R63" s="77"/>
    </row>
    <row r="64" spans="1:18" s="78" customFormat="1" ht="18.75" customHeight="1" x14ac:dyDescent="0.25">
      <c r="A64" s="74"/>
      <c r="B64" s="79" t="s">
        <v>13</v>
      </c>
      <c r="C64" s="82"/>
      <c r="D64" s="82"/>
      <c r="E64" s="82"/>
      <c r="F64" s="82"/>
      <c r="G64" s="82"/>
      <c r="H64" s="77"/>
      <c r="I64" s="77"/>
      <c r="J64" s="73" t="str">
        <f>IF(COUNTIF(J65:J66,"X") &gt; 0, "X","")</f>
        <v>X</v>
      </c>
      <c r="K64" s="77"/>
      <c r="L64" s="77"/>
      <c r="M64" s="77"/>
      <c r="N64" s="77"/>
      <c r="O64" s="77"/>
      <c r="P64" s="77"/>
      <c r="Q64" s="77"/>
      <c r="R64" s="77"/>
    </row>
    <row r="65" spans="1:18" s="78" customFormat="1" ht="18.75" customHeight="1" x14ac:dyDescent="0.25">
      <c r="A65" s="74"/>
      <c r="B65" s="81" t="s">
        <v>12</v>
      </c>
      <c r="C65" s="86" t="s">
        <v>83</v>
      </c>
      <c r="D65" s="86"/>
      <c r="E65" s="86"/>
      <c r="F65" s="86"/>
      <c r="G65" s="86"/>
      <c r="H65" s="77"/>
      <c r="I65" s="77"/>
      <c r="J65" s="73" t="str">
        <f>IF(C65&lt;&gt;"","X","")</f>
        <v>X</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customHeight="1" x14ac:dyDescent="0.25">
      <c r="A68" s="74"/>
      <c r="B68" s="81"/>
      <c r="C68" s="82"/>
      <c r="D68" s="82"/>
      <c r="E68" s="82"/>
      <c r="F68" s="82"/>
      <c r="G68" s="82"/>
      <c r="H68" s="77"/>
      <c r="I68" s="77"/>
      <c r="J68" s="73" t="str">
        <f>IF(J64="X","X","")</f>
        <v>X</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84</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85</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86</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87</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87" t="s">
        <v>88</v>
      </c>
      <c r="D95" s="88"/>
      <c r="E95" s="88"/>
      <c r="F95" s="88"/>
      <c r="G95" s="89"/>
      <c r="H95" s="77"/>
      <c r="I95" s="77"/>
      <c r="J95" s="73" t="str">
        <f>IF(C95&lt;&gt;"","X","")</f>
        <v>X</v>
      </c>
      <c r="K95" s="77"/>
      <c r="L95" s="77"/>
      <c r="M95" s="77"/>
      <c r="N95" s="77"/>
      <c r="O95" s="77"/>
      <c r="P95" s="77"/>
      <c r="Q95" s="77"/>
      <c r="R95" s="77"/>
    </row>
    <row r="96" spans="1:18" s="78" customFormat="1" ht="24" customHeight="1" x14ac:dyDescent="0.25">
      <c r="A96" s="74"/>
      <c r="B96" s="83" t="s">
        <v>23</v>
      </c>
      <c r="C96" s="86" t="s">
        <v>89</v>
      </c>
      <c r="D96" s="86"/>
      <c r="E96" s="86"/>
      <c r="F96" s="86"/>
      <c r="G96" s="86"/>
      <c r="H96" s="77"/>
      <c r="I96" s="77"/>
      <c r="J96" s="73" t="str">
        <f>IF(C96&lt;&gt;"","X","")</f>
        <v>X</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37.5" customHeight="1" x14ac:dyDescent="0.25">
      <c r="A102" s="74"/>
      <c r="B102" s="83" t="s">
        <v>33</v>
      </c>
      <c r="C102" s="86" t="s">
        <v>90</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38.25" customHeight="1" x14ac:dyDescent="0.25">
      <c r="A116" s="74"/>
      <c r="B116" s="81" t="s">
        <v>28</v>
      </c>
      <c r="C116" s="86" t="s">
        <v>91</v>
      </c>
      <c r="D116" s="86"/>
      <c r="E116" s="86"/>
      <c r="F116" s="86"/>
      <c r="G116" s="86"/>
      <c r="H116" s="77"/>
      <c r="I116" s="77"/>
      <c r="J116" s="73" t="str">
        <f>IF(C116&lt;&gt;"","X","")</f>
        <v>X</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5.25" customHeight="1" x14ac:dyDescent="0.25">
      <c r="A120" s="77"/>
      <c r="B120" s="91" t="s">
        <v>98</v>
      </c>
      <c r="C120" s="88"/>
      <c r="D120" s="88"/>
      <c r="E120" s="88"/>
      <c r="F120" s="88"/>
      <c r="G120" s="89"/>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M11:T11 J46:Q49 J7:K24 J45:T45 J50:J55 L7:L11 M7:Q10 J44:S44 U44:AM44 J59:J120 P12:Q43 T27:T44 J25:N43 S27:S43 L12:N24 S12:T26">
    <cfRule type="expression" dxfId="15" priority="12" stopIfTrue="1">
      <formula>#REF!&lt;&gt;""</formula>
    </cfRule>
  </conditionalFormatting>
  <conditionalFormatting sqref="O12:O43">
    <cfRule type="expression" dxfId="14" priority="14" stopIfTrue="1">
      <formula>#REF!&lt;&gt;""</formula>
    </cfRule>
  </conditionalFormatting>
  <conditionalFormatting sqref="B10">
    <cfRule type="cellIs" dxfId="13" priority="13" stopIfTrue="1" operator="equal">
      <formula>0</formula>
    </cfRule>
  </conditionalFormatting>
  <conditionalFormatting sqref="J56:J58">
    <cfRule type="expression" dxfId="12"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2016-12-31T23:01:36Z</cp:lastPrinted>
  <dcterms:created xsi:type="dcterms:W3CDTF">2010-01-14T09:56:01Z</dcterms:created>
  <dcterms:modified xsi:type="dcterms:W3CDTF">2017-03-26T09:12:41Z</dcterms:modified>
</cp:coreProperties>
</file>