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Grillbrot\"/>
    </mc:Choice>
  </mc:AlternateContent>
  <bookViews>
    <workbookView xWindow="1818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7" i="2" l="1"/>
  <c r="M12" i="2"/>
  <c r="J57" i="2" l="1"/>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64" i="2"/>
  <c r="J68" i="2" s="1"/>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<sst xmlns="http://schemas.openxmlformats.org/spreadsheetml/2006/main" count="191" uniqueCount="93">
  <si>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</si>
  <si>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</si>
  <si>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</si>
  <si>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</si>
  <si>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</si>
  <si>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</si>
  <si>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</si>
  <si>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</si>
  <si>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</si>
  <si>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</si>
  <si>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</si>
  <si>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</si>
  <si>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</si>
  <si>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</si>
  <si>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</si>
  <si>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</si>
  <si>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</si>
  <si>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</si>
  <si>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</si>
  <si>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</si>
  <si>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</si>
  <si>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</si>
  <si>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</si>
  <si>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</si>
  <si>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</si>
  <si>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</si>
  <si>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</si>
  <si>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</si>
  <si>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</si>
  <si>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</si>
  <si>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</si>
  <si>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</si>
  <si>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</si>
  <si>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</si>
  <si>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</si>
  <si>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</si>
  <si>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</si>
  <si>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</si>
  <si>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</si>
  <si>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</si>
  <si>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</si>
  <si>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</si>
  <si>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</si>
  <si>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</si>
  <si>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</si>
  <si>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</si>
  <si>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</si>
  <si>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</si>
  <si>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</si>
  <si>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</si>
  <si>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</si>
  <si>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</si>
  <si>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</si>
  <si>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</si>
  <si>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</si>
  <si>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</si>
  <si>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</si>
  <si>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</si>
  <si>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</si>
  <si>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</si>
  <si>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</si>
  <si>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</si>
  <si>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</si>
  <si>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</si>
  <si>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</si>
  <si>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</si>
  <si>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</si>
  <si>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</si>
  <si>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Vorteig TA170</t>
  </si>
  <si>
    <t>o</t>
  </si>
  <si>
    <t>Weizenmehl Type 550</t>
  </si>
  <si>
    <t>u</t>
  </si>
  <si>
    <t>Hefe</t>
  </si>
  <si>
    <t>Salz</t>
  </si>
  <si>
    <t>Wasser</t>
  </si>
  <si>
    <t>Hefe (nach Führung)</t>
  </si>
  <si>
    <t>Grillbrot - grobporig und rösch</t>
  </si>
  <si>
    <t>- die Vormischung "Grillbrot" sorgt für einen sehr guten Stand, die extrem grobe Porung und eine ausgeprägte Rösche.</t>
  </si>
  <si>
    <t>ca. 12 Minuten</t>
  </si>
  <si>
    <t>22 - 24°C</t>
  </si>
  <si>
    <t>1 Stunde Raumtemperatur, 8-12 Stunden bei 5°C (Kühlung) und dann noch  5-7 Stunden bei 25°C (Raumtemperatur)</t>
  </si>
  <si>
    <t>5 - 30 Minuten, je nach Teigreife</t>
  </si>
  <si>
    <t>Temperatur so einstellen, dass "Stangenbrote" mit ca. 35 - 40 Minuten Backzeit eine kräftige Kruste haben. Bei "Brötchen" reichen 24 - 26 Minuten. Alle Angaben je nach eingelegtem Teiggewicht.</t>
  </si>
  <si>
    <t>- Anpassen des Vorteigs auf die betriebseigene Führung
- bei direkter Führung (4-6 Stunden von Teigbereitung bis Ofen) 0,3 - 0,6% Diastasemalz (activemalt) einsetzen</t>
  </si>
  <si>
    <t>nach Wunsch</t>
  </si>
  <si>
    <t>-</t>
  </si>
  <si>
    <t>Parmesan, fein gerieben</t>
  </si>
  <si>
    <t>Sesam</t>
  </si>
  <si>
    <t>Den Parmesan zum Schluss kurz unterkneten</t>
  </si>
  <si>
    <t>Grillbrot mit Parmesan</t>
  </si>
  <si>
    <t>mediterraner Genuss</t>
  </si>
  <si>
    <t>Wichtig: Das Volumen des Teiges in der Wanne muss sich ungefähr vervierfacht haben, bevor die Gebäcke aufgearbeitet werden dürfen.</t>
  </si>
  <si>
    <t>10 - 15 Minuten (Spiralkneter, gut auskneten, Teig muss sich vom Kesselrand lösen und sich um die Spirale wickeln)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</si>
</sst>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xf numFmtId="0" fontId="52" fillId="0" borderId="20" xfId="0"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89</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90</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Vorteig TA170</v>
      </c>
      <c r="C12" s="36">
        <f t="shared" ref="C12:C20" si="1">IF(AND(L12&lt;&gt;"",M12&lt;&gt;""),M12,"")</f>
        <v>3.4299999999999997</v>
      </c>
      <c r="D12" s="37" t="str">
        <f t="shared" ref="D12:D20" si="2">IF(AND(O12&lt;&gt;"",M12&lt;&gt;""),$O12,"")</f>
        <v>kg</v>
      </c>
      <c r="E12" s="38">
        <f t="shared" ref="E12:G21" si="3">IF(AND($L$5&gt;0,$O$46&gt;0),"-----",IF($C12&lt;&gt;"",IF($M12&lt;$O$3,$C12*E$47,ROUND($C12*E$47,2)),""))</f>
        <v>3.4299999999999997</v>
      </c>
      <c r="F12" s="38">
        <f t="shared" si="3"/>
        <v>6.8599999999999994</v>
      </c>
      <c r="G12" s="38">
        <f t="shared" si="3"/>
        <v>10.29</v>
      </c>
      <c r="H12" s="34"/>
      <c r="I12" s="39"/>
      <c r="J12" s="40" t="str">
        <f>IF(L12&lt;&gt;"","X","")</f>
        <v>X</v>
      </c>
      <c r="K12" s="41" t="s">
        <v>55</v>
      </c>
      <c r="L12" s="42" t="s">
        <v>68</v>
      </c>
      <c r="M12" s="43">
        <f>SUM(M13:M16)</f>
        <v>3.4299999999999997</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Weizenmehl Type 550</v>
      </c>
      <c r="C13" s="36">
        <f t="shared" si="1"/>
        <v>2</v>
      </c>
      <c r="D13" s="37" t="str">
        <f t="shared" si="2"/>
        <v>kg</v>
      </c>
      <c r="E13" s="38">
        <f t="shared" si="3"/>
        <v>2</v>
      </c>
      <c r="F13" s="38">
        <f t="shared" si="3"/>
        <v>4</v>
      </c>
      <c r="G13" s="38">
        <f t="shared" si="3"/>
        <v>6</v>
      </c>
      <c r="H13" s="34"/>
      <c r="I13" s="39"/>
      <c r="J13" s="40" t="str">
        <f t="shared" ref="J13:J43" si="5">IF(L13&lt;&gt;"","X","")</f>
        <v>X</v>
      </c>
      <c r="K13" s="41" t="s">
        <v>55</v>
      </c>
      <c r="L13" s="42" t="s">
        <v>70</v>
      </c>
      <c r="M13" s="43">
        <v>2</v>
      </c>
      <c r="N13" s="39"/>
      <c r="O13" s="44" t="s">
        <v>7</v>
      </c>
      <c r="P13" s="39"/>
      <c r="Q13" s="45" t="s">
        <v>71</v>
      </c>
      <c r="R13" s="39"/>
      <c r="S13" s="42"/>
      <c r="T13" s="33"/>
      <c r="W13" s="46" t="s">
        <v>7</v>
      </c>
      <c r="X13" s="47">
        <f t="shared" si="4"/>
        <v>2</v>
      </c>
    </row>
    <row r="14" spans="1:24" s="46" customFormat="1" ht="20.25" customHeight="1" x14ac:dyDescent="0.2">
      <c r="A14" s="34"/>
      <c r="B14" s="35" t="str">
        <f t="shared" si="0"/>
        <v xml:space="preserve">     Hefe</v>
      </c>
      <c r="C14" s="36">
        <f t="shared" si="1"/>
        <v>0.01</v>
      </c>
      <c r="D14" s="37" t="str">
        <f t="shared" si="2"/>
        <v>kg</v>
      </c>
      <c r="E14" s="38">
        <f t="shared" si="3"/>
        <v>0.01</v>
      </c>
      <c r="F14" s="38">
        <f t="shared" si="3"/>
        <v>0.02</v>
      </c>
      <c r="G14" s="38">
        <f t="shared" si="3"/>
        <v>0.03</v>
      </c>
      <c r="H14" s="34"/>
      <c r="I14" s="39"/>
      <c r="J14" s="40" t="str">
        <f t="shared" si="5"/>
        <v>X</v>
      </c>
      <c r="K14" s="41" t="s">
        <v>55</v>
      </c>
      <c r="L14" s="42" t="s">
        <v>72</v>
      </c>
      <c r="M14" s="43">
        <v>0.01</v>
      </c>
      <c r="N14" s="39"/>
      <c r="O14" s="44" t="s">
        <v>7</v>
      </c>
      <c r="P14" s="39"/>
      <c r="Q14" s="45" t="s">
        <v>71</v>
      </c>
      <c r="R14" s="39"/>
      <c r="S14" s="42"/>
      <c r="T14" s="33"/>
      <c r="W14" s="46" t="s">
        <v>7</v>
      </c>
      <c r="X14" s="47">
        <f t="shared" si="4"/>
        <v>0.01</v>
      </c>
    </row>
    <row r="15" spans="1:24" s="46" customFormat="1" ht="20.25" customHeight="1" x14ac:dyDescent="0.2">
      <c r="A15" s="34"/>
      <c r="B15" s="35" t="str">
        <f t="shared" si="0"/>
        <v xml:space="preserve">     Salz</v>
      </c>
      <c r="C15" s="36">
        <f t="shared" si="1"/>
        <v>0.02</v>
      </c>
      <c r="D15" s="37" t="str">
        <f t="shared" si="2"/>
        <v>kg</v>
      </c>
      <c r="E15" s="38">
        <f t="shared" si="3"/>
        <v>0.02</v>
      </c>
      <c r="F15" s="38">
        <f t="shared" si="3"/>
        <v>0.04</v>
      </c>
      <c r="G15" s="38">
        <f t="shared" si="3"/>
        <v>0.06</v>
      </c>
      <c r="H15" s="34"/>
      <c r="I15" s="39"/>
      <c r="J15" s="40" t="str">
        <f t="shared" si="5"/>
        <v>X</v>
      </c>
      <c r="K15" s="41" t="s">
        <v>55</v>
      </c>
      <c r="L15" s="42" t="s">
        <v>73</v>
      </c>
      <c r="M15" s="43">
        <v>0.02</v>
      </c>
      <c r="N15" s="39"/>
      <c r="O15" s="44" t="s">
        <v>7</v>
      </c>
      <c r="P15" s="39"/>
      <c r="Q15" s="45" t="s">
        <v>71</v>
      </c>
      <c r="R15" s="39"/>
      <c r="S15" s="42"/>
      <c r="T15" s="33"/>
      <c r="W15" s="46" t="s">
        <v>7</v>
      </c>
      <c r="X15" s="47">
        <f t="shared" si="4"/>
        <v>0.02</v>
      </c>
    </row>
    <row r="16" spans="1:24" s="46" customFormat="1" ht="20.25" customHeight="1" x14ac:dyDescent="0.2">
      <c r="A16" s="34"/>
      <c r="B16" s="35" t="str">
        <f t="shared" si="0"/>
        <v xml:space="preserve">     Wasser</v>
      </c>
      <c r="C16" s="36">
        <f t="shared" si="1"/>
        <v>1.4</v>
      </c>
      <c r="D16" s="37" t="str">
        <f t="shared" si="2"/>
        <v>kg</v>
      </c>
      <c r="E16" s="38">
        <f t="shared" si="3"/>
        <v>1.4</v>
      </c>
      <c r="F16" s="38">
        <f t="shared" si="3"/>
        <v>2.8</v>
      </c>
      <c r="G16" s="38">
        <f t="shared" si="3"/>
        <v>4.1999999999999993</v>
      </c>
      <c r="H16" s="34"/>
      <c r="I16" s="39"/>
      <c r="J16" s="40" t="str">
        <f t="shared" si="5"/>
        <v>X</v>
      </c>
      <c r="K16" s="41" t="s">
        <v>55</v>
      </c>
      <c r="L16" s="42" t="s">
        <v>74</v>
      </c>
      <c r="M16" s="43">
        <v>1.4</v>
      </c>
      <c r="N16" s="39"/>
      <c r="O16" s="44" t="s">
        <v>7</v>
      </c>
      <c r="P16" s="39"/>
      <c r="Q16" s="45" t="s">
        <v>71</v>
      </c>
      <c r="R16" s="39"/>
      <c r="S16" s="42"/>
      <c r="T16" s="33"/>
      <c r="W16" s="46" t="s">
        <v>7</v>
      </c>
      <c r="X16" s="47">
        <f t="shared" si="4"/>
        <v>1.4</v>
      </c>
    </row>
    <row r="17" spans="1:24" s="46" customFormat="1" ht="20.25" customHeight="1" x14ac:dyDescent="0.2">
      <c r="A17" s="34"/>
      <c r="B17" s="35" t="str">
        <f t="shared" si="0"/>
        <v>Weizenmehl Type 550</v>
      </c>
      <c r="C17" s="36">
        <f t="shared" si="1"/>
        <v>7</v>
      </c>
      <c r="D17" s="37" t="str">
        <f t="shared" si="2"/>
        <v>kg</v>
      </c>
      <c r="E17" s="38">
        <f t="shared" si="3"/>
        <v>7</v>
      </c>
      <c r="F17" s="38">
        <f t="shared" si="3"/>
        <v>14</v>
      </c>
      <c r="G17" s="38">
        <f t="shared" si="3"/>
        <v>21</v>
      </c>
      <c r="H17" s="34"/>
      <c r="I17" s="39"/>
      <c r="J17" s="40" t="str">
        <f t="shared" si="5"/>
        <v>X</v>
      </c>
      <c r="K17" s="41" t="s">
        <v>55</v>
      </c>
      <c r="L17" s="42" t="s">
        <v>70</v>
      </c>
      <c r="M17" s="43">
        <f>9-M13</f>
        <v>7</v>
      </c>
      <c r="N17" s="39"/>
      <c r="O17" s="44" t="s">
        <v>7</v>
      </c>
      <c r="P17" s="39"/>
      <c r="Q17" s="45"/>
      <c r="R17" s="39"/>
      <c r="S17" s="42"/>
      <c r="T17" s="33"/>
      <c r="W17" s="46" t="s">
        <v>7</v>
      </c>
      <c r="X17" s="47">
        <f t="shared" si="4"/>
        <v>7</v>
      </c>
    </row>
    <row r="18" spans="1:24" s="46" customFormat="1" ht="20.25" customHeight="1" x14ac:dyDescent="0.2">
      <c r="A18" s="34"/>
      <c r="B18" s="35" t="str">
        <f t="shared" si="0"/>
        <v>Grillbrot - grobporig und rösch</v>
      </c>
      <c r="C18" s="36">
        <f t="shared" si="1"/>
        <v>1</v>
      </c>
      <c r="D18" s="37" t="str">
        <f t="shared" si="2"/>
        <v>kg</v>
      </c>
      <c r="E18" s="38">
        <f t="shared" si="3"/>
        <v>1</v>
      </c>
      <c r="F18" s="38">
        <f t="shared" si="3"/>
        <v>2</v>
      </c>
      <c r="G18" s="38">
        <f t="shared" si="3"/>
        <v>3</v>
      </c>
      <c r="H18" s="34"/>
      <c r="I18" s="39"/>
      <c r="J18" s="40" t="str">
        <f t="shared" si="5"/>
        <v>X</v>
      </c>
      <c r="K18" s="41" t="s">
        <v>55</v>
      </c>
      <c r="L18" s="42" t="s">
        <v>76</v>
      </c>
      <c r="M18" s="43">
        <v>1</v>
      </c>
      <c r="N18" s="39"/>
      <c r="O18" s="44" t="s">
        <v>7</v>
      </c>
      <c r="P18" s="39"/>
      <c r="Q18" s="45"/>
      <c r="R18" s="39"/>
      <c r="S18" s="42"/>
      <c r="T18" s="33"/>
      <c r="W18" s="46" t="s">
        <v>7</v>
      </c>
      <c r="X18" s="47">
        <f t="shared" si="4"/>
        <v>1</v>
      </c>
    </row>
    <row r="19" spans="1:24" s="46" customFormat="1" ht="20.25" customHeight="1" x14ac:dyDescent="0.2">
      <c r="A19" s="34"/>
      <c r="B19" s="35" t="str">
        <f t="shared" si="0"/>
        <v>Salz</v>
      </c>
      <c r="C19" s="36">
        <f t="shared" si="1"/>
        <v>0.25</v>
      </c>
      <c r="D19" s="37" t="str">
        <f t="shared" si="2"/>
        <v>kg</v>
      </c>
      <c r="E19" s="38">
        <f t="shared" si="3"/>
        <v>0.25</v>
      </c>
      <c r="F19" s="38">
        <f t="shared" si="3"/>
        <v>0.5</v>
      </c>
      <c r="G19" s="38">
        <f t="shared" si="3"/>
        <v>0.75</v>
      </c>
      <c r="H19" s="34"/>
      <c r="I19" s="39"/>
      <c r="J19" s="40" t="str">
        <f t="shared" si="5"/>
        <v>X</v>
      </c>
      <c r="K19" s="41" t="s">
        <v>55</v>
      </c>
      <c r="L19" s="42" t="s">
        <v>73</v>
      </c>
      <c r="M19" s="43">
        <v>0.25</v>
      </c>
      <c r="N19" s="39"/>
      <c r="O19" s="44" t="s">
        <v>7</v>
      </c>
      <c r="P19" s="39"/>
      <c r="Q19" s="45"/>
      <c r="R19" s="39"/>
      <c r="S19" s="42"/>
      <c r="T19" s="33"/>
      <c r="W19" s="46" t="s">
        <v>7</v>
      </c>
      <c r="X19" s="47">
        <f t="shared" si="4"/>
        <v>0.25</v>
      </c>
    </row>
    <row r="20" spans="1:24" s="46" customFormat="1" ht="20.25" customHeight="1" x14ac:dyDescent="0.2">
      <c r="A20" s="34"/>
      <c r="B20" s="35" t="str">
        <f t="shared" si="0"/>
        <v>Hefe (nach Führung)</v>
      </c>
      <c r="C20" s="36">
        <f t="shared" si="1"/>
        <v>0.04</v>
      </c>
      <c r="D20" s="37" t="str">
        <f t="shared" si="2"/>
        <v>kg</v>
      </c>
      <c r="E20" s="38">
        <f t="shared" si="3"/>
        <v>0.04</v>
      </c>
      <c r="F20" s="38">
        <f t="shared" si="3"/>
        <v>0.08</v>
      </c>
      <c r="G20" s="38">
        <f t="shared" si="3"/>
        <v>0.12</v>
      </c>
      <c r="H20" s="34"/>
      <c r="I20" s="39"/>
      <c r="J20" s="40" t="str">
        <f>IF(L20&lt;&gt;"","X","")</f>
        <v>X</v>
      </c>
      <c r="K20" s="41" t="s">
        <v>55</v>
      </c>
      <c r="L20" s="42" t="s">
        <v>75</v>
      </c>
      <c r="M20" s="43">
        <v>0.04</v>
      </c>
      <c r="N20" s="39"/>
      <c r="O20" s="44" t="s">
        <v>7</v>
      </c>
      <c r="P20" s="39"/>
      <c r="Q20" s="45"/>
      <c r="R20" s="39"/>
      <c r="S20" s="42"/>
      <c r="T20" s="33"/>
      <c r="W20" s="46" t="s">
        <v>7</v>
      </c>
      <c r="X20" s="47">
        <f t="shared" si="4"/>
        <v>0.04</v>
      </c>
    </row>
    <row r="21" spans="1:24" s="46" customFormat="1" ht="20.25" customHeight="1" x14ac:dyDescent="0.2">
      <c r="A21" s="34"/>
      <c r="B21" s="35" t="str">
        <f t="shared" si="0"/>
        <v>Wasser</v>
      </c>
      <c r="C21" s="36">
        <f t="shared" ref="C21:C30" si="6">IF(AND(L21&lt;&gt;"",M21&lt;&gt;""),M21,"")</f>
        <v>6.4</v>
      </c>
      <c r="D21" s="37" t="str">
        <f t="shared" ref="D21:D30" si="7">IF(AND(O21&lt;&gt;"",M21&lt;&gt;""),$O21,"")</f>
        <v>kg</v>
      </c>
      <c r="E21" s="38">
        <f t="shared" si="3"/>
        <v>6.4</v>
      </c>
      <c r="F21" s="38">
        <f t="shared" si="3"/>
        <v>12.8</v>
      </c>
      <c r="G21" s="38">
        <f t="shared" si="3"/>
        <v>19.200000000000003</v>
      </c>
      <c r="H21" s="34"/>
      <c r="I21" s="39"/>
      <c r="J21" s="40" t="str">
        <f t="shared" si="5"/>
        <v>X</v>
      </c>
      <c r="K21" s="41" t="s">
        <v>55</v>
      </c>
      <c r="L21" s="42" t="s">
        <v>74</v>
      </c>
      <c r="M21" s="43">
        <v>6.4</v>
      </c>
      <c r="N21" s="39"/>
      <c r="O21" s="44" t="s">
        <v>7</v>
      </c>
      <c r="P21" s="39"/>
      <c r="Q21" s="45"/>
      <c r="R21" s="39"/>
      <c r="S21" s="42"/>
      <c r="T21" s="33"/>
      <c r="W21" s="46" t="s">
        <v>7</v>
      </c>
      <c r="X21" s="47">
        <f t="shared" si="4"/>
        <v>6.4</v>
      </c>
    </row>
    <row r="22" spans="1:24" s="46" customFormat="1" ht="20.25" customHeight="1" x14ac:dyDescent="0.2">
      <c r="A22" s="34"/>
      <c r="B22" s="35" t="str">
        <f t="shared" si="0"/>
        <v>-</v>
      </c>
      <c r="C22" s="36" t="str">
        <f t="shared" si="6"/>
        <v/>
      </c>
      <c r="D22" s="37" t="str">
        <f t="shared" si="7"/>
        <v/>
      </c>
      <c r="E22" s="38" t="str">
        <f>IF(AND($L$5&gt;0,$O$46&gt;0),"-----",IF($C22&lt;&gt;"",IF($M22&lt;$O$3,$C22*E$47,ROUND($C22*E$47,2)),""))</f>
        <v/>
      </c>
      <c r="F22" s="38" t="str">
        <f>IF(AND($L$5&gt;0,$O$46&gt;0),"-----",IF($C22&lt;&gt;"",IF($M22&lt;$O$3,$C22*F$47,ROUND($C22*F$47,2)),""))</f>
        <v/>
      </c>
      <c r="G22" s="38" t="str">
        <f>IF(AND($L$5&gt;0,$O$46&gt;0),"-----",IF($C22&lt;&gt;"",IF($M22&lt;$O$3,$C22*G$47,ROUND($C22*G$47,2)),""))</f>
        <v/>
      </c>
      <c r="H22" s="34"/>
      <c r="I22" s="39"/>
      <c r="J22" s="40" t="str">
        <f t="shared" si="5"/>
        <v>X</v>
      </c>
      <c r="K22" s="41" t="s">
        <v>55</v>
      </c>
      <c r="L22" s="42" t="s">
        <v>85</v>
      </c>
      <c r="M22" s="43"/>
      <c r="N22" s="39"/>
      <c r="O22" s="44"/>
      <c r="P22" s="39"/>
      <c r="Q22" s="45"/>
      <c r="R22" s="39"/>
      <c r="S22" s="42"/>
      <c r="T22" s="33"/>
      <c r="W22" s="46" t="s">
        <v>7</v>
      </c>
      <c r="X22" s="47">
        <f t="shared" si="4"/>
        <v>0</v>
      </c>
    </row>
    <row r="23" spans="1:24" s="46" customFormat="1" ht="20.25" customHeight="1" x14ac:dyDescent="0.2">
      <c r="A23" s="34"/>
      <c r="B23" s="35" t="str">
        <f t="shared" si="0"/>
        <v>Parmesan, fein gerieben</v>
      </c>
      <c r="C23" s="36">
        <f t="shared" si="6"/>
        <v>0.5</v>
      </c>
      <c r="D23" s="37" t="str">
        <f t="shared" si="7"/>
        <v>kg</v>
      </c>
      <c r="E23" s="38">
        <f t="shared" ref="E23:G43" si="8">IF(AND($L$5&gt;0,$O$46&gt;0),"-----",IF($C23&lt;&gt;"",IF($M23&lt;$O$3,$C23*E$47,ROUND($C23*E$47,2)),""))</f>
        <v>0.5</v>
      </c>
      <c r="F23" s="38">
        <f t="shared" si="8"/>
        <v>1</v>
      </c>
      <c r="G23" s="38">
        <f t="shared" si="8"/>
        <v>1.5</v>
      </c>
      <c r="H23" s="34"/>
      <c r="I23" s="39"/>
      <c r="J23" s="40" t="str">
        <f t="shared" si="5"/>
        <v>X</v>
      </c>
      <c r="K23" s="41" t="s">
        <v>55</v>
      </c>
      <c r="L23" s="42" t="s">
        <v>86</v>
      </c>
      <c r="M23" s="43">
        <v>0.5</v>
      </c>
      <c r="N23" s="39"/>
      <c r="O23" s="44" t="s">
        <v>7</v>
      </c>
      <c r="P23" s="39"/>
      <c r="Q23" s="45"/>
      <c r="R23" s="39"/>
      <c r="S23" s="42"/>
      <c r="T23" s="33"/>
      <c r="W23" s="46" t="s">
        <v>7</v>
      </c>
      <c r="X23" s="47">
        <f t="shared" si="4"/>
        <v>0.5</v>
      </c>
    </row>
    <row r="24" spans="1:24" s="46" customFormat="1" ht="20.25" hidden="1" customHeight="1" x14ac:dyDescent="0.2">
      <c r="A24" s="34"/>
      <c r="B24" s="35" t="str">
        <f t="shared" si="0"/>
        <v/>
      </c>
      <c r="C24" s="36" t="str">
        <f t="shared" si="6"/>
        <v/>
      </c>
      <c r="D24" s="37" t="str">
        <f t="shared" si="7"/>
        <v/>
      </c>
      <c r="E24" s="38" t="str">
        <f t="shared" si="8"/>
        <v/>
      </c>
      <c r="F24" s="38" t="str">
        <f t="shared" si="8"/>
        <v/>
      </c>
      <c r="G24" s="38" t="str">
        <f t="shared" si="8"/>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42897.806671759259</v>
      </c>
      <c r="C46" s="58">
        <f>IF(O46&gt;0,"",X46)</f>
        <v>18.619999999999997</v>
      </c>
      <c r="D46" s="59"/>
      <c r="E46" s="60">
        <f>IF($O$46&gt;0,"-----",IF($L$5&lt;&gt;"",$L$5*E10,E10*$C$46))</f>
        <v>18.619999999999997</v>
      </c>
      <c r="F46" s="60">
        <f>IF($O$46&gt;0,"-----",IF($L$5&lt;&gt;"",$L$5*F10,F10*$C$46))</f>
        <v>37.239999999999995</v>
      </c>
      <c r="G46" s="60">
        <f>IF($O$46&gt;0,"-----",IF($L$5&lt;&gt;"",$L$5*G10,G10*$C$46))</f>
        <v>55.859999999999992</v>
      </c>
      <c r="H46" s="20"/>
      <c r="I46" s="17"/>
      <c r="J46" s="55" t="s">
        <v>29</v>
      </c>
      <c r="K46" s="61"/>
      <c r="L46" s="61"/>
      <c r="M46" s="61"/>
      <c r="N46" s="61"/>
      <c r="O46" s="62">
        <f>COUNTIF(O12:O43,"=St.")</f>
        <v>0</v>
      </c>
      <c r="P46" s="61"/>
      <c r="Q46" s="61"/>
      <c r="R46" s="9"/>
      <c r="X46" s="63">
        <f>SUM(X11:X45)</f>
        <v>18.619999999999997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25.5" customHeight="1" x14ac:dyDescent="0.25">
      <c r="A54" s="77"/>
      <c r="B54" s="98" t="s">
        <v>88</v>
      </c>
      <c r="C54" s="92"/>
      <c r="D54" s="92"/>
      <c r="E54" s="92"/>
      <c r="F54" s="92"/>
      <c r="G54" s="93"/>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41.25" customHeight="1" x14ac:dyDescent="0.25">
      <c r="A57" s="77"/>
      <c r="B57" s="91" t="s">
        <v>77</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9.5" customHeight="1" x14ac:dyDescent="0.25">
      <c r="A84" s="74"/>
      <c r="B84" s="83" t="s">
        <v>19</v>
      </c>
      <c r="C84" s="90" t="s">
        <v>78</v>
      </c>
      <c r="D84" s="90"/>
      <c r="E84" s="90"/>
      <c r="F84" s="90"/>
      <c r="G84" s="90"/>
      <c r="H84" s="77"/>
      <c r="I84" s="77"/>
      <c r="J84" s="73" t="str">
        <f>IF(C84&lt;&gt;"","X","")</f>
        <v>X</v>
      </c>
      <c r="K84" s="77"/>
      <c r="L84" s="77"/>
      <c r="M84" s="77"/>
      <c r="N84" s="77"/>
      <c r="O84" s="77"/>
      <c r="P84" s="77"/>
      <c r="Q84" s="77"/>
      <c r="R84" s="77"/>
    </row>
    <row r="85" spans="1:18" s="78" customFormat="1" ht="75.75" customHeight="1" x14ac:dyDescent="0.25">
      <c r="A85" s="74"/>
      <c r="B85" s="81" t="s">
        <v>20</v>
      </c>
      <c r="C85" s="90" t="s">
        <v>92</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79</v>
      </c>
      <c r="D86" s="90"/>
      <c r="E86" s="90"/>
      <c r="F86" s="90"/>
      <c r="G86" s="90"/>
      <c r="H86" s="77"/>
      <c r="I86" s="77"/>
      <c r="J86" s="73" t="str">
        <f>IF(C86&lt;&gt;"","X","")</f>
        <v>X</v>
      </c>
      <c r="K86" s="77"/>
      <c r="L86" s="77"/>
      <c r="M86" s="77"/>
      <c r="N86" s="77"/>
      <c r="O86" s="77"/>
      <c r="P86" s="77"/>
      <c r="Q86" s="77"/>
      <c r="R86" s="77"/>
    </row>
    <row r="87" spans="1:18" s="78" customFormat="1" ht="57.75" customHeight="1" x14ac:dyDescent="0.25">
      <c r="A87" s="74"/>
      <c r="B87" s="81" t="s">
        <v>9</v>
      </c>
      <c r="C87" s="90" t="s">
        <v>80</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84</v>
      </c>
      <c r="D95" s="90"/>
      <c r="E95" s="90"/>
      <c r="F95" s="90"/>
      <c r="G95" s="90"/>
      <c r="H95" s="77"/>
      <c r="I95" s="77"/>
      <c r="J95" s="73" t="str">
        <f>IF(C95&lt;&gt;"","X","")</f>
        <v>X</v>
      </c>
      <c r="K95" s="77"/>
      <c r="L95" s="77"/>
      <c r="M95" s="77"/>
      <c r="N95" s="77"/>
      <c r="O95" s="77"/>
      <c r="P95" s="77"/>
      <c r="Q95" s="77"/>
      <c r="R95" s="77"/>
    </row>
    <row r="96" spans="1:18" s="78" customFormat="1" ht="74.25" customHeight="1" x14ac:dyDescent="0.25">
      <c r="A96" s="74"/>
      <c r="B96" s="83" t="s">
        <v>23</v>
      </c>
      <c r="C96" s="104" t="s">
        <v>91</v>
      </c>
      <c r="D96" s="104"/>
      <c r="E96" s="104"/>
      <c r="F96" s="104"/>
      <c r="G96" s="104"/>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21" customHeight="1" x14ac:dyDescent="0.25">
      <c r="A102" s="74"/>
      <c r="B102" s="83" t="s">
        <v>33</v>
      </c>
      <c r="C102" s="90" t="s">
        <v>87</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customHeight="1" x14ac:dyDescent="0.25">
      <c r="A107" s="74"/>
      <c r="B107" s="81" t="s">
        <v>38</v>
      </c>
      <c r="C107" s="90" t="s">
        <v>81</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11.75" customHeight="1" x14ac:dyDescent="0.25">
      <c r="A115" s="74"/>
      <c r="B115" s="83" t="s">
        <v>27</v>
      </c>
      <c r="C115" s="90" t="s">
        <v>82</v>
      </c>
      <c r="D115" s="90"/>
      <c r="E115" s="90"/>
      <c r="F115" s="90"/>
      <c r="G115" s="90"/>
      <c r="H115" s="77"/>
      <c r="I115" s="77"/>
      <c r="J115" s="73" t="str">
        <f>IF(C115&lt;&gt;"","X","")</f>
        <v>X</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57.75" customHeight="1" x14ac:dyDescent="0.25">
      <c r="A120" s="77"/>
      <c r="B120" s="91" t="s">
        <v>83</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2017-03-26T09:58:15Z</cp:lastPrinted>
  <dcterms:created xsi:type="dcterms:W3CDTF">2010-01-14T09:56:01Z</dcterms:created>
  <dcterms:modified xsi:type="dcterms:W3CDTF">2017-06-11T17:21:40Z</dcterms:modified>
</cp:coreProperties>
</file>