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6125"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5" i="2" l="1"/>
  <c r="M14" i="2"/>
  <c r="M12" i="2" s="1"/>
  <c r="J57" i="2" l="1"/>
  <c r="J56" i="2" s="1"/>
  <c r="J58" i="2" s="1"/>
  <c r="J54" i="2" l="1"/>
  <c r="J53" i="2" s="1"/>
  <c r="J55" i="2" s="1"/>
  <c r="J61" i="2"/>
  <c r="J60" i="2"/>
  <c r="J59" i="2"/>
  <c r="J63" i="2" s="1"/>
  <c r="J66" i="2"/>
  <c r="J65" i="2"/>
  <c r="J76" i="2"/>
  <c r="J75" i="2"/>
  <c r="J74" i="2"/>
  <c r="J81" i="2"/>
  <c r="J80" i="2"/>
  <c r="J79" i="2"/>
  <c r="J98" i="2"/>
  <c r="J97" i="2"/>
  <c r="J96" i="2"/>
  <c r="J95" i="2"/>
  <c r="J117" i="2"/>
  <c r="J116" i="2"/>
  <c r="J115" i="2"/>
  <c r="J114" i="2"/>
  <c r="J111" i="2"/>
  <c r="J110" i="2"/>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E26" i="2" s="1"/>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J64" i="2"/>
  <c r="J68" i="2" s="1"/>
  <c r="J73" i="2"/>
  <c r="J77" i="2" s="1"/>
  <c r="J104" i="2"/>
  <c r="J109"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<sst xmlns="http://schemas.openxmlformats.org/spreadsheetml/2006/main" count="196" uniqueCount="97">
  <si>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</si>
  <si>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</si>
  <si>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</si>
  <si>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</si>
  <si>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</si>
  <si>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</si>
  <si>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</si>
  <si>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</si>
  <si>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</si>
  <si>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</si>
  <si>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</si>
  <si>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</si>
  <si>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</si>
  <si>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</si>
  <si>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</si>
  <si>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</si>
  <si>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</si>
  <si>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</si>
  <si>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</si>
  <si>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</si>
  <si>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</si>
  <si>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</si>
  <si>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</si>
  <si>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</si>
  <si>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</si>
  <si>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</si>
  <si>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</si>
  <si>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</si>
  <si>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</si>
  <si>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</si>
  <si>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</si>
  <si>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</si>
  <si>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</si>
  <si>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</si>
  <si>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</si>
  <si>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</si>
  <si>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</si>
  <si>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</si>
  <si>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</si>
  <si>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</si>
  <si>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</si>
  <si>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</si>
  <si>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</si>
  <si>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</si>
  <si>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</si>
  <si>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</si>
  <si>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</si>
  <si>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</si>
  <si>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</si>
  <si>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</si>
  <si>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</si>
  <si>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</si>
  <si>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</si>
  <si>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</si>
  <si>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</si>
  <si>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</si>
  <si>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</si>
  <si>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</si>
  <si>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</si>
  <si>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</si>
  <si>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</si>
  <si>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</si>
  <si>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</si>
  <si>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</si>
  <si>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</si>
  <si>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</si>
  <si>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</si>
  <si>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</si>
  <si>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Farmerbrot</t>
  </si>
  <si>
    <t>Weizenmischbrot mit Weizenkleie</t>
  </si>
  <si>
    <t>Sauerteig TA180</t>
  </si>
  <si>
    <t>o</t>
  </si>
  <si>
    <t>Roggenmehl Type 1150</t>
  </si>
  <si>
    <t>u</t>
  </si>
  <si>
    <t>Wasser</t>
  </si>
  <si>
    <t>Brühstück</t>
  </si>
  <si>
    <t>Weizenspeisekleie</t>
  </si>
  <si>
    <t>Wasser kochend</t>
  </si>
  <si>
    <t>Weizenmehl Type 550</t>
  </si>
  <si>
    <t>Weizenvollkornmehl</t>
  </si>
  <si>
    <t>Roggenmehl Type 997/1150</t>
  </si>
  <si>
    <t>minimalback 0,5%</t>
  </si>
  <si>
    <t>Salz</t>
  </si>
  <si>
    <t>liquimalt gold</t>
  </si>
  <si>
    <t>Hefe (Menge nach Führung)</t>
  </si>
  <si>
    <t>Wasser ca.</t>
  </si>
  <si>
    <t>Eine sagehafte Frischhaltung und eine besondere Krumenkonsistenz ergeben ein wunderbares Brot, was eigentlich jeder mag.</t>
  </si>
  <si>
    <t>8 Minuten langsam</t>
  </si>
  <si>
    <t>3 Minuten (entsprechend auskneten)</t>
  </si>
  <si>
    <t>25° - 26°C</t>
  </si>
  <si>
    <t>20 Minuten</t>
  </si>
  <si>
    <t>50 Minuten bei freigeschobenem Brot, 60 Minuten bei Kastenbrot, darauf die Hefemenge anpassen.</t>
  </si>
  <si>
    <t>- Verwendung des hauseigenen Sauerteigs
- Anteil von Roggenmehl, Weizenmehl oder Vollkornmehlen nach Wunsch anpassen.
- Menge an Kleie ggf. reduzieren
- Einsatz von Honig oder Zuckerrübensirup anstatt Malzextrakt.</t>
  </si>
  <si>
    <t>heller Malzextrakt, flüssig</t>
  </si>
  <si>
    <t>über Nacht in Kühlung</t>
  </si>
  <si>
    <t>berechnet auf einstufige Führung (ca. 15 Sr°)</t>
  </si>
  <si>
    <t>- Die Weizenkleie bindet beim Überbrühen mit heißem Wasser sehr viel, was für eine gute Frischhaltung, aber auch für eine gute Ballaststoffanreicherung sorgt.
- mit dem minimalback werden sowohl Stand als auch Volumen deutlich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</si>
</sst>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zoomScaleNormal="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69</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Sauerteig TA180</v>
      </c>
      <c r="C12" s="36">
        <f t="shared" ref="C12:C20" si="1">IF(AND(L12&lt;&gt;"",M12&lt;&gt;""),M12,"")</f>
        <v>2.34</v>
      </c>
      <c r="D12" s="37" t="str">
        <f t="shared" ref="D12:D20" si="2">IF(AND(O12&lt;&gt;"",M12&lt;&gt;""),$O12,"")</f>
        <v>kg</v>
      </c>
      <c r="E12" s="38">
        <f t="shared" ref="E12:G21" si="3">IF(AND($L$5&gt;0,$O$46&gt;0),"-----",IF($C12&lt;&gt;"",IF($M12&lt;$O$3,$C12*E$47,ROUND($C12*E$47,2)),""))</f>
        <v>2.34</v>
      </c>
      <c r="F12" s="38">
        <f t="shared" si="3"/>
        <v>4.68</v>
      </c>
      <c r="G12" s="38">
        <f t="shared" si="3"/>
        <v>7.02</v>
      </c>
      <c r="H12" s="34"/>
      <c r="I12" s="39"/>
      <c r="J12" s="40" t="str">
        <f>IF(L12&lt;&gt;"","X","")</f>
        <v>X</v>
      </c>
      <c r="K12" s="41" t="s">
        <v>55</v>
      </c>
      <c r="L12" s="42" t="s">
        <v>70</v>
      </c>
      <c r="M12" s="43">
        <f>SUM(M13:M14)</f>
        <v>2.34</v>
      </c>
      <c r="N12" s="39"/>
      <c r="O12" s="44" t="s">
        <v>7</v>
      </c>
      <c r="P12" s="39"/>
      <c r="Q12" s="45" t="s">
        <v>71</v>
      </c>
      <c r="R12" s="39"/>
      <c r="S12" s="42" t="s">
        <v>95</v>
      </c>
      <c r="T12" s="33"/>
      <c r="W12" s="46" t="s">
        <v>7</v>
      </c>
      <c r="X12" s="47">
        <f t="shared" ref="X12:X25" si="4">IF(AND(Q12&lt;&gt;"o",Q12&lt;&gt;"o2",Q12&lt;&gt;"o3"),M12,0)</f>
        <v>0</v>
      </c>
    </row>
    <row r="13" spans="1:24" s="46" customFormat="1" ht="20.25" customHeight="1" x14ac:dyDescent="0.2">
      <c r="A13" s="34"/>
      <c r="B13" s="35" t="str">
        <f t="shared" si="0"/>
        <v xml:space="preserve">     Roggenmehl Type 1150</v>
      </c>
      <c r="C13" s="36">
        <f t="shared" si="1"/>
        <v>1.3</v>
      </c>
      <c r="D13" s="37" t="str">
        <f t="shared" si="2"/>
        <v>kg</v>
      </c>
      <c r="E13" s="38">
        <f t="shared" si="3"/>
        <v>1.3</v>
      </c>
      <c r="F13" s="38">
        <f t="shared" si="3"/>
        <v>2.6</v>
      </c>
      <c r="G13" s="38">
        <f t="shared" si="3"/>
        <v>3.9000000000000004</v>
      </c>
      <c r="H13" s="34"/>
      <c r="I13" s="39"/>
      <c r="J13" s="40" t="str">
        <f t="shared" ref="J13:J43" si="5">IF(L13&lt;&gt;"","X","")</f>
        <v>X</v>
      </c>
      <c r="K13" s="41" t="s">
        <v>55</v>
      </c>
      <c r="L13" s="42" t="s">
        <v>72</v>
      </c>
      <c r="M13" s="43">
        <v>1.3</v>
      </c>
      <c r="N13" s="39"/>
      <c r="O13" s="44" t="s">
        <v>7</v>
      </c>
      <c r="P13" s="39"/>
      <c r="Q13" s="45" t="s">
        <v>73</v>
      </c>
      <c r="R13" s="39"/>
      <c r="S13" s="42"/>
      <c r="T13" s="33"/>
      <c r="W13" s="46" t="s">
        <v>7</v>
      </c>
      <c r="X13" s="47">
        <f t="shared" si="4"/>
        <v>1.3</v>
      </c>
    </row>
    <row r="14" spans="1:24" s="46" customFormat="1" ht="20.25" customHeight="1" x14ac:dyDescent="0.2">
      <c r="A14" s="34"/>
      <c r="B14" s="35" t="str">
        <f t="shared" si="0"/>
        <v xml:space="preserve">     Wasser</v>
      </c>
      <c r="C14" s="36">
        <f t="shared" si="1"/>
        <v>1.04</v>
      </c>
      <c r="D14" s="37" t="str">
        <f t="shared" si="2"/>
        <v>kg</v>
      </c>
      <c r="E14" s="38">
        <f t="shared" si="3"/>
        <v>1.04</v>
      </c>
      <c r="F14" s="38">
        <f t="shared" si="3"/>
        <v>2.08</v>
      </c>
      <c r="G14" s="38">
        <f t="shared" si="3"/>
        <v>3.12</v>
      </c>
      <c r="H14" s="34"/>
      <c r="I14" s="39"/>
      <c r="J14" s="40" t="str">
        <f t="shared" si="5"/>
        <v>X</v>
      </c>
      <c r="K14" s="41" t="s">
        <v>55</v>
      </c>
      <c r="L14" s="42" t="s">
        <v>74</v>
      </c>
      <c r="M14" s="43">
        <f>M13*0.8</f>
        <v>1.04</v>
      </c>
      <c r="N14" s="39"/>
      <c r="O14" s="44" t="s">
        <v>7</v>
      </c>
      <c r="P14" s="39"/>
      <c r="Q14" s="45" t="s">
        <v>73</v>
      </c>
      <c r="R14" s="39"/>
      <c r="S14" s="42"/>
      <c r="T14" s="33"/>
      <c r="W14" s="46" t="s">
        <v>7</v>
      </c>
      <c r="X14" s="47">
        <f t="shared" si="4"/>
        <v>1.04</v>
      </c>
    </row>
    <row r="15" spans="1:24" s="46" customFormat="1" ht="20.25" customHeight="1" x14ac:dyDescent="0.2">
      <c r="A15" s="34"/>
      <c r="B15" s="35" t="str">
        <f t="shared" si="0"/>
        <v>Brühstück</v>
      </c>
      <c r="C15" s="36">
        <f t="shared" si="1"/>
        <v>4</v>
      </c>
      <c r="D15" s="37" t="str">
        <f t="shared" si="2"/>
        <v>kg</v>
      </c>
      <c r="E15" s="38">
        <f t="shared" si="3"/>
        <v>4</v>
      </c>
      <c r="F15" s="38">
        <f t="shared" si="3"/>
        <v>8</v>
      </c>
      <c r="G15" s="38">
        <f t="shared" si="3"/>
        <v>12</v>
      </c>
      <c r="H15" s="34"/>
      <c r="I15" s="39"/>
      <c r="J15" s="40" t="str">
        <f t="shared" si="5"/>
        <v>X</v>
      </c>
      <c r="K15" s="41" t="s">
        <v>55</v>
      </c>
      <c r="L15" s="42" t="s">
        <v>75</v>
      </c>
      <c r="M15" s="43">
        <f>SUM(M16:M17)</f>
        <v>4</v>
      </c>
      <c r="N15" s="39"/>
      <c r="O15" s="44" t="s">
        <v>7</v>
      </c>
      <c r="P15" s="39"/>
      <c r="Q15" s="45" t="s">
        <v>71</v>
      </c>
      <c r="R15" s="39"/>
      <c r="S15" s="42"/>
      <c r="T15" s="33"/>
      <c r="W15" s="46" t="s">
        <v>7</v>
      </c>
      <c r="X15" s="47">
        <f t="shared" si="4"/>
        <v>0</v>
      </c>
    </row>
    <row r="16" spans="1:24" s="46" customFormat="1" ht="20.25" customHeight="1" x14ac:dyDescent="0.2">
      <c r="A16" s="34"/>
      <c r="B16" s="35" t="str">
        <f t="shared" si="0"/>
        <v xml:space="preserve">     Weizenspeisekleie</v>
      </c>
      <c r="C16" s="36">
        <f t="shared" si="1"/>
        <v>1</v>
      </c>
      <c r="D16" s="37" t="str">
        <f t="shared" si="2"/>
        <v>kg</v>
      </c>
      <c r="E16" s="38">
        <f t="shared" si="3"/>
        <v>1</v>
      </c>
      <c r="F16" s="38">
        <f t="shared" si="3"/>
        <v>2</v>
      </c>
      <c r="G16" s="38">
        <f t="shared" si="3"/>
        <v>3</v>
      </c>
      <c r="H16" s="34"/>
      <c r="I16" s="39"/>
      <c r="J16" s="40" t="str">
        <f t="shared" si="5"/>
        <v>X</v>
      </c>
      <c r="K16" s="41" t="s">
        <v>55</v>
      </c>
      <c r="L16" s="42" t="s">
        <v>76</v>
      </c>
      <c r="M16" s="43">
        <v>1</v>
      </c>
      <c r="N16" s="39"/>
      <c r="O16" s="44" t="s">
        <v>7</v>
      </c>
      <c r="P16" s="39"/>
      <c r="Q16" s="45" t="s">
        <v>73</v>
      </c>
      <c r="R16" s="39"/>
      <c r="S16" s="42"/>
      <c r="T16" s="33"/>
      <c r="W16" s="46" t="s">
        <v>7</v>
      </c>
      <c r="X16" s="47">
        <f t="shared" si="4"/>
        <v>1</v>
      </c>
    </row>
    <row r="17" spans="1:24" s="46" customFormat="1" ht="20.25" customHeight="1" x14ac:dyDescent="0.2">
      <c r="A17" s="34"/>
      <c r="B17" s="35" t="str">
        <f t="shared" si="0"/>
        <v xml:space="preserve">     Wasser kochend</v>
      </c>
      <c r="C17" s="36">
        <f t="shared" si="1"/>
        <v>3</v>
      </c>
      <c r="D17" s="37" t="str">
        <f t="shared" si="2"/>
        <v>kg</v>
      </c>
      <c r="E17" s="38">
        <f t="shared" si="3"/>
        <v>3</v>
      </c>
      <c r="F17" s="38">
        <f t="shared" si="3"/>
        <v>6</v>
      </c>
      <c r="G17" s="38">
        <f t="shared" si="3"/>
        <v>9</v>
      </c>
      <c r="H17" s="34"/>
      <c r="I17" s="39"/>
      <c r="J17" s="40" t="str">
        <f t="shared" si="5"/>
        <v>X</v>
      </c>
      <c r="K17" s="41" t="s">
        <v>55</v>
      </c>
      <c r="L17" s="42" t="s">
        <v>77</v>
      </c>
      <c r="M17" s="43">
        <v>3</v>
      </c>
      <c r="N17" s="39"/>
      <c r="O17" s="44" t="s">
        <v>7</v>
      </c>
      <c r="P17" s="39"/>
      <c r="Q17" s="45" t="s">
        <v>73</v>
      </c>
      <c r="R17" s="39"/>
      <c r="S17" s="42"/>
      <c r="T17" s="33"/>
      <c r="W17" s="46" t="s">
        <v>7</v>
      </c>
      <c r="X17" s="47">
        <f t="shared" si="4"/>
        <v>3</v>
      </c>
    </row>
    <row r="18" spans="1:24" s="46" customFormat="1" ht="20.25" customHeight="1" x14ac:dyDescent="0.2">
      <c r="A18" s="34"/>
      <c r="B18" s="35" t="str">
        <f t="shared" si="0"/>
        <v>Weizenmehl Type 550</v>
      </c>
      <c r="C18" s="36">
        <f t="shared" si="1"/>
        <v>6</v>
      </c>
      <c r="D18" s="37" t="str">
        <f t="shared" si="2"/>
        <v>kg</v>
      </c>
      <c r="E18" s="38">
        <f t="shared" si="3"/>
        <v>6</v>
      </c>
      <c r="F18" s="38">
        <f t="shared" si="3"/>
        <v>12</v>
      </c>
      <c r="G18" s="38">
        <f t="shared" si="3"/>
        <v>18</v>
      </c>
      <c r="H18" s="34"/>
      <c r="I18" s="39"/>
      <c r="J18" s="40" t="str">
        <f t="shared" si="5"/>
        <v>X</v>
      </c>
      <c r="K18" s="41" t="s">
        <v>55</v>
      </c>
      <c r="L18" s="42" t="s">
        <v>78</v>
      </c>
      <c r="M18" s="43">
        <v>6</v>
      </c>
      <c r="N18" s="39"/>
      <c r="O18" s="44" t="s">
        <v>7</v>
      </c>
      <c r="P18" s="39"/>
      <c r="Q18" s="45"/>
      <c r="R18" s="39"/>
      <c r="S18" s="42"/>
      <c r="T18" s="33"/>
      <c r="W18" s="46" t="s">
        <v>7</v>
      </c>
      <c r="X18" s="47">
        <f t="shared" si="4"/>
        <v>6</v>
      </c>
    </row>
    <row r="19" spans="1:24" s="46" customFormat="1" ht="20.25" customHeight="1" x14ac:dyDescent="0.2">
      <c r="A19" s="34"/>
      <c r="B19" s="35" t="str">
        <f t="shared" si="0"/>
        <v>Weizenvollkornmehl</v>
      </c>
      <c r="C19" s="36">
        <f t="shared" si="1"/>
        <v>1.5</v>
      </c>
      <c r="D19" s="37" t="str">
        <f t="shared" si="2"/>
        <v>kg</v>
      </c>
      <c r="E19" s="38">
        <f t="shared" si="3"/>
        <v>1.5</v>
      </c>
      <c r="F19" s="38">
        <f t="shared" si="3"/>
        <v>3</v>
      </c>
      <c r="G19" s="38">
        <f t="shared" si="3"/>
        <v>4.5</v>
      </c>
      <c r="H19" s="34"/>
      <c r="I19" s="39"/>
      <c r="J19" s="40" t="str">
        <f t="shared" si="5"/>
        <v>X</v>
      </c>
      <c r="K19" s="41" t="s">
        <v>55</v>
      </c>
      <c r="L19" s="42" t="s">
        <v>79</v>
      </c>
      <c r="M19" s="43">
        <v>1.5</v>
      </c>
      <c r="N19" s="39"/>
      <c r="O19" s="44" t="s">
        <v>7</v>
      </c>
      <c r="P19" s="39"/>
      <c r="Q19" s="45"/>
      <c r="R19" s="39"/>
      <c r="S19" s="42"/>
      <c r="T19" s="33"/>
      <c r="W19" s="46" t="s">
        <v>7</v>
      </c>
      <c r="X19" s="47">
        <f t="shared" si="4"/>
        <v>1.5</v>
      </c>
    </row>
    <row r="20" spans="1:24" s="46" customFormat="1" ht="20.25" customHeight="1" x14ac:dyDescent="0.2">
      <c r="A20" s="34"/>
      <c r="B20" s="35" t="str">
        <f t="shared" si="0"/>
        <v>Roggenmehl Type 997/1150</v>
      </c>
      <c r="C20" s="36">
        <f t="shared" si="1"/>
        <v>1.2</v>
      </c>
      <c r="D20" s="37" t="str">
        <f t="shared" si="2"/>
        <v>kg</v>
      </c>
      <c r="E20" s="38">
        <f t="shared" si="3"/>
        <v>1.2</v>
      </c>
      <c r="F20" s="38">
        <f t="shared" si="3"/>
        <v>2.4</v>
      </c>
      <c r="G20" s="38">
        <f t="shared" si="3"/>
        <v>3.5999999999999996</v>
      </c>
      <c r="H20" s="34"/>
      <c r="I20" s="39"/>
      <c r="J20" s="40" t="str">
        <f>IF(L20&lt;&gt;"","X","")</f>
        <v>X</v>
      </c>
      <c r="K20" s="41" t="s">
        <v>55</v>
      </c>
      <c r="L20" s="42" t="s">
        <v>80</v>
      </c>
      <c r="M20" s="43">
        <v>1.2</v>
      </c>
      <c r="N20" s="39"/>
      <c r="O20" s="44" t="s">
        <v>7</v>
      </c>
      <c r="P20" s="39"/>
      <c r="Q20" s="45"/>
      <c r="R20" s="39"/>
      <c r="S20" s="42"/>
      <c r="T20" s="33"/>
      <c r="W20" s="46" t="s">
        <v>7</v>
      </c>
      <c r="X20" s="47">
        <f t="shared" si="4"/>
        <v>1.2</v>
      </c>
    </row>
    <row r="21" spans="1:24" s="46" customFormat="1" ht="20.25" customHeight="1" x14ac:dyDescent="0.2">
      <c r="A21" s="34"/>
      <c r="B21" s="35" t="str">
        <f t="shared" si="0"/>
        <v>minimalback 0,5%</v>
      </c>
      <c r="C21" s="36">
        <f t="shared" ref="C21:C30" si="6">IF(AND(L21&lt;&gt;"",M21&lt;&gt;""),M21,"")</f>
        <v>0.02</v>
      </c>
      <c r="D21" s="37" t="str">
        <f t="shared" ref="D21:D30" si="7">IF(AND(O21&lt;&gt;"",M21&lt;&gt;""),$O21,"")</f>
        <v>kg</v>
      </c>
      <c r="E21" s="38">
        <f t="shared" si="3"/>
        <v>0.02</v>
      </c>
      <c r="F21" s="38">
        <f t="shared" si="3"/>
        <v>0.04</v>
      </c>
      <c r="G21" s="38">
        <f t="shared" si="3"/>
        <v>0.06</v>
      </c>
      <c r="H21" s="34"/>
      <c r="I21" s="39"/>
      <c r="J21" s="40" t="str">
        <f t="shared" si="5"/>
        <v>X</v>
      </c>
      <c r="K21" s="41" t="s">
        <v>55</v>
      </c>
      <c r="L21" s="42" t="s">
        <v>81</v>
      </c>
      <c r="M21" s="43">
        <v>0.02</v>
      </c>
      <c r="N21" s="39"/>
      <c r="O21" s="44" t="s">
        <v>7</v>
      </c>
      <c r="P21" s="39"/>
      <c r="Q21" s="45"/>
      <c r="R21" s="39"/>
      <c r="S21" s="42"/>
      <c r="T21" s="33"/>
      <c r="W21" s="46" t="s">
        <v>7</v>
      </c>
      <c r="X21" s="47">
        <f t="shared" si="4"/>
        <v>0.02</v>
      </c>
    </row>
    <row r="22" spans="1:24" s="46" customFormat="1" ht="20.25" customHeight="1" x14ac:dyDescent="0.2">
      <c r="A22" s="34"/>
      <c r="B22" s="35" t="str">
        <f t="shared" si="0"/>
        <v>Salz</v>
      </c>
      <c r="C22" s="36">
        <f t="shared" si="6"/>
        <v>0.25</v>
      </c>
      <c r="D22" s="37" t="str">
        <f t="shared" si="7"/>
        <v>kg</v>
      </c>
      <c r="E22" s="38">
        <f>IF(AND($L$5&gt;0,$O$46&gt;0),"-----",IF($C22&lt;&gt;"",IF($M22&lt;$O$3,$C22*E$47,ROUND($C22*E$47,2)),""))</f>
        <v>0.25</v>
      </c>
      <c r="F22" s="38">
        <f>IF(AND($L$5&gt;0,$O$46&gt;0),"-----",IF($C22&lt;&gt;"",IF($M22&lt;$O$3,$C22*F$47,ROUND($C22*F$47,2)),""))</f>
        <v>0.5</v>
      </c>
      <c r="G22" s="38">
        <f>IF(AND($L$5&gt;0,$O$46&gt;0),"-----",IF($C22&lt;&gt;"",IF($M22&lt;$O$3,$C22*G$47,ROUND($C22*G$47,2)),""))</f>
        <v>0.75</v>
      </c>
      <c r="H22" s="34"/>
      <c r="I22" s="39"/>
      <c r="J22" s="40" t="str">
        <f t="shared" si="5"/>
        <v>X</v>
      </c>
      <c r="K22" s="41" t="s">
        <v>55</v>
      </c>
      <c r="L22" s="42" t="s">
        <v>82</v>
      </c>
      <c r="M22" s="43">
        <v>0.25</v>
      </c>
      <c r="N22" s="39"/>
      <c r="O22" s="44" t="s">
        <v>7</v>
      </c>
      <c r="P22" s="39"/>
      <c r="Q22" s="45"/>
      <c r="R22" s="39"/>
      <c r="S22" s="42"/>
      <c r="T22" s="33"/>
      <c r="W22" s="46" t="s">
        <v>7</v>
      </c>
      <c r="X22" s="47">
        <f t="shared" si="4"/>
        <v>0.25</v>
      </c>
    </row>
    <row r="23" spans="1:24" s="46" customFormat="1" ht="20.25" customHeight="1" x14ac:dyDescent="0.2">
      <c r="A23" s="34"/>
      <c r="B23" s="35" t="str">
        <f t="shared" si="0"/>
        <v>liquimalt gold</v>
      </c>
      <c r="C23" s="36">
        <f t="shared" si="6"/>
        <v>0.2</v>
      </c>
      <c r="D23" s="37" t="str">
        <f t="shared" si="7"/>
        <v>kg</v>
      </c>
      <c r="E23" s="38">
        <f t="shared" ref="E23:G43" si="8">IF(AND($L$5&gt;0,$O$46&gt;0),"-----",IF($C23&lt;&gt;"",IF($M23&lt;$O$3,$C23*E$47,ROUND($C23*E$47,2)),""))</f>
        <v>0.2</v>
      </c>
      <c r="F23" s="38">
        <f t="shared" si="8"/>
        <v>0.4</v>
      </c>
      <c r="G23" s="38">
        <f t="shared" si="8"/>
        <v>0.60000000000000009</v>
      </c>
      <c r="H23" s="34"/>
      <c r="I23" s="39"/>
      <c r="J23" s="40" t="str">
        <f t="shared" si="5"/>
        <v>X</v>
      </c>
      <c r="K23" s="41" t="s">
        <v>55</v>
      </c>
      <c r="L23" s="42" t="s">
        <v>83</v>
      </c>
      <c r="M23" s="43">
        <v>0.2</v>
      </c>
      <c r="N23" s="39"/>
      <c r="O23" s="44" t="s">
        <v>7</v>
      </c>
      <c r="P23" s="39"/>
      <c r="Q23" s="45"/>
      <c r="R23" s="39"/>
      <c r="S23" s="42" t="s">
        <v>93</v>
      </c>
      <c r="T23" s="33"/>
      <c r="W23" s="46" t="s">
        <v>7</v>
      </c>
      <c r="X23" s="47">
        <f t="shared" si="4"/>
        <v>0.2</v>
      </c>
    </row>
    <row r="24" spans="1:24" s="46" customFormat="1" ht="20.25" customHeight="1" x14ac:dyDescent="0.2">
      <c r="A24" s="34"/>
      <c r="B24" s="35" t="str">
        <f t="shared" si="0"/>
        <v>Hefe (Menge nach Führung)</v>
      </c>
      <c r="C24" s="36">
        <f t="shared" si="6"/>
        <v>0.09</v>
      </c>
      <c r="D24" s="37" t="str">
        <f t="shared" si="7"/>
        <v>kg</v>
      </c>
      <c r="E24" s="38">
        <f t="shared" si="8"/>
        <v>0.09</v>
      </c>
      <c r="F24" s="38">
        <f t="shared" si="8"/>
        <v>0.18</v>
      </c>
      <c r="G24" s="38">
        <f t="shared" si="8"/>
        <v>0.27</v>
      </c>
      <c r="H24" s="34"/>
      <c r="I24" s="39"/>
      <c r="J24" s="40" t="str">
        <f t="shared" si="5"/>
        <v>X</v>
      </c>
      <c r="K24" s="41" t="s">
        <v>55</v>
      </c>
      <c r="L24" s="42" t="s">
        <v>84</v>
      </c>
      <c r="M24" s="43">
        <v>0.09</v>
      </c>
      <c r="N24" s="39"/>
      <c r="O24" s="44" t="s">
        <v>7</v>
      </c>
      <c r="P24" s="39"/>
      <c r="Q24" s="45"/>
      <c r="R24" s="39"/>
      <c r="S24" s="42"/>
      <c r="T24" s="33"/>
      <c r="W24" s="46" t="s">
        <v>7</v>
      </c>
      <c r="X24" s="47">
        <f t="shared" si="4"/>
        <v>0.09</v>
      </c>
    </row>
    <row r="25" spans="1:24" s="46" customFormat="1" ht="20.25" customHeight="1" x14ac:dyDescent="0.2">
      <c r="A25" s="34"/>
      <c r="B25" s="35" t="str">
        <f t="shared" si="0"/>
        <v>Wasser ca.</v>
      </c>
      <c r="C25" s="36">
        <f t="shared" si="6"/>
        <v>4.2</v>
      </c>
      <c r="D25" s="37" t="str">
        <f t="shared" si="7"/>
        <v>kg</v>
      </c>
      <c r="E25" s="38">
        <f t="shared" si="8"/>
        <v>4.2</v>
      </c>
      <c r="F25" s="38">
        <f t="shared" si="8"/>
        <v>8.4</v>
      </c>
      <c r="G25" s="38">
        <f t="shared" si="8"/>
        <v>12.600000000000001</v>
      </c>
      <c r="H25" s="34"/>
      <c r="I25" s="39"/>
      <c r="J25" s="40" t="str">
        <f t="shared" si="5"/>
        <v>X</v>
      </c>
      <c r="K25" s="41" t="s">
        <v>55</v>
      </c>
      <c r="L25" s="42" t="s">
        <v>85</v>
      </c>
      <c r="M25" s="43">
        <v>4.2</v>
      </c>
      <c r="N25" s="39"/>
      <c r="O25" s="44" t="s">
        <v>7</v>
      </c>
      <c r="P25" s="39"/>
      <c r="Q25" s="45"/>
      <c r="R25" s="39"/>
      <c r="S25" s="42"/>
      <c r="T25" s="33"/>
      <c r="W25" s="46" t="s">
        <v>7</v>
      </c>
      <c r="X25" s="47">
        <f t="shared" si="4"/>
        <v>4.2</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42820.488853125004</v>
      </c>
      <c r="C46" s="58">
        <f>IF(O46&gt;0,"",X46)</f>
        <v>19.799999999999997</v>
      </c>
      <c r="D46" s="59"/>
      <c r="E46" s="60">
        <f>IF($O$46&gt;0,"-----",IF($L$5&lt;&gt;"",$L$5*E10,E10*$C$46))</f>
        <v>19.799999999999997</v>
      </c>
      <c r="F46" s="60">
        <f>IF($O$46&gt;0,"-----",IF($L$5&lt;&gt;"",$L$5*F10,F10*$C$46))</f>
        <v>39.599999999999994</v>
      </c>
      <c r="G46" s="60">
        <f>IF($O$46&gt;0,"-----",IF($L$5&lt;&gt;"",$L$5*G10,G10*$C$46))</f>
        <v>59.399999999999991</v>
      </c>
      <c r="H46" s="20"/>
      <c r="I46" s="17"/>
      <c r="J46" s="55" t="s">
        <v>29</v>
      </c>
      <c r="K46" s="61"/>
      <c r="L46" s="61"/>
      <c r="M46" s="61"/>
      <c r="N46" s="61"/>
      <c r="O46" s="62">
        <f>COUNTIF(O12:O43,"=St.")</f>
        <v>0</v>
      </c>
      <c r="P46" s="61"/>
      <c r="Q46" s="61"/>
      <c r="R46" s="9"/>
      <c r="X46" s="63">
        <f>SUM(X11:X45)</f>
        <v>19.799999999999997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x14ac:dyDescent="0.25">
      <c r="A53" s="74"/>
      <c r="B53" s="75" t="s">
        <v>35</v>
      </c>
      <c r="C53" s="76"/>
      <c r="D53" s="76"/>
      <c r="E53" s="76"/>
      <c r="F53" s="76"/>
      <c r="G53" s="76"/>
      <c r="H53" s="77"/>
      <c r="I53" s="77"/>
      <c r="J53" s="73" t="str">
        <f>IF(J54="X","X","")</f>
        <v>X</v>
      </c>
      <c r="K53" s="77"/>
      <c r="L53" s="77"/>
      <c r="M53" s="77"/>
      <c r="N53" s="77"/>
      <c r="O53" s="77"/>
      <c r="P53" s="77"/>
      <c r="Q53" s="77"/>
      <c r="R53" s="77"/>
    </row>
    <row r="54" spans="1:18" s="78" customFormat="1" ht="42.75" customHeight="1" x14ac:dyDescent="0.25">
      <c r="A54" s="77"/>
      <c r="B54" s="98" t="s">
        <v>86</v>
      </c>
      <c r="C54" s="92"/>
      <c r="D54" s="92"/>
      <c r="E54" s="92"/>
      <c r="F54" s="92"/>
      <c r="G54" s="93"/>
      <c r="H54" s="77"/>
      <c r="I54" s="77"/>
      <c r="J54" s="73" t="str">
        <f>IF(B54&lt;&gt;"","X","")</f>
        <v>X</v>
      </c>
      <c r="K54" s="77"/>
      <c r="L54" s="77"/>
      <c r="M54" s="77"/>
      <c r="N54" s="77"/>
      <c r="O54" s="77"/>
      <c r="P54" s="77"/>
      <c r="Q54" s="77"/>
      <c r="R54" s="77"/>
    </row>
    <row r="55" spans="1:18" ht="12.75" x14ac:dyDescent="0.2">
      <c r="B55" s="13"/>
      <c r="C55" s="13"/>
      <c r="D55" s="13"/>
      <c r="E55" s="13"/>
      <c r="F55" s="13"/>
      <c r="G55" s="13"/>
      <c r="H55" s="13"/>
      <c r="J55" s="73" t="str">
        <f>IF(J53="X","X","")</f>
        <v>X</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75.75" customHeight="1" x14ac:dyDescent="0.25">
      <c r="A57" s="77"/>
      <c r="B57" s="91" t="s">
        <v>96</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customHeight="1" x14ac:dyDescent="0.25">
      <c r="A64" s="74"/>
      <c r="B64" s="79" t="s">
        <v>13</v>
      </c>
      <c r="C64" s="82"/>
      <c r="D64" s="82"/>
      <c r="E64" s="82"/>
      <c r="F64" s="82"/>
      <c r="G64" s="82"/>
      <c r="H64" s="77"/>
      <c r="I64" s="77"/>
      <c r="J64" s="73" t="str">
        <f>IF(COUNTIF(J65:J66,"X") &gt; 0, "X","")</f>
        <v>X</v>
      </c>
      <c r="K64" s="77"/>
      <c r="L64" s="77"/>
      <c r="M64" s="77"/>
      <c r="N64" s="77"/>
      <c r="O64" s="77"/>
      <c r="P64" s="77"/>
      <c r="Q64" s="77"/>
      <c r="R64" s="77"/>
    </row>
    <row r="65" spans="1:18" s="78" customFormat="1" ht="18.75" customHeight="1" x14ac:dyDescent="0.25">
      <c r="A65" s="74"/>
      <c r="B65" s="81" t="s">
        <v>12</v>
      </c>
      <c r="C65" s="90" t="s">
        <v>94</v>
      </c>
      <c r="D65" s="90"/>
      <c r="E65" s="90"/>
      <c r="F65" s="90"/>
      <c r="G65" s="90"/>
      <c r="H65" s="77"/>
      <c r="I65" s="77"/>
      <c r="J65" s="73" t="str">
        <f>IF(C65&lt;&gt;"","X","")</f>
        <v>X</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customHeight="1" x14ac:dyDescent="0.25">
      <c r="A68" s="74"/>
      <c r="B68" s="81"/>
      <c r="C68" s="82"/>
      <c r="D68" s="82"/>
      <c r="E68" s="82"/>
      <c r="F68" s="82"/>
      <c r="G68" s="82"/>
      <c r="H68" s="77"/>
      <c r="I68" s="77"/>
      <c r="J68" s="73" t="str">
        <f>IF(J64="X","X","")</f>
        <v>X</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8.75" customHeight="1" x14ac:dyDescent="0.25">
      <c r="A84" s="74"/>
      <c r="B84" s="83" t="s">
        <v>19</v>
      </c>
      <c r="C84" s="90" t="s">
        <v>87</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20</v>
      </c>
      <c r="C85" s="90" t="s">
        <v>88</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89</v>
      </c>
      <c r="D86" s="90"/>
      <c r="E86" s="90"/>
      <c r="F86" s="90"/>
      <c r="G86" s="90"/>
      <c r="H86" s="77"/>
      <c r="I86" s="77"/>
      <c r="J86" s="73" t="str">
        <f>IF(C86&lt;&gt;"","X","")</f>
        <v>X</v>
      </c>
      <c r="K86" s="77"/>
      <c r="L86" s="77"/>
      <c r="M86" s="77"/>
      <c r="N86" s="77"/>
      <c r="O86" s="77"/>
      <c r="P86" s="77"/>
      <c r="Q86" s="77"/>
      <c r="R86" s="77"/>
    </row>
    <row r="87" spans="1:18" s="78" customFormat="1" ht="19.5" customHeight="1" x14ac:dyDescent="0.25">
      <c r="A87" s="74"/>
      <c r="B87" s="81" t="s">
        <v>9</v>
      </c>
      <c r="C87" s="90" t="s">
        <v>90</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hidden="1" customHeight="1" x14ac:dyDescent="0.25">
      <c r="A94" s="74"/>
      <c r="B94" s="79" t="s">
        <v>21</v>
      </c>
      <c r="C94" s="82"/>
      <c r="D94" s="82"/>
      <c r="E94" s="82"/>
      <c r="F94" s="82"/>
      <c r="G94" s="82"/>
      <c r="H94" s="77"/>
      <c r="I94" s="77"/>
      <c r="J94" s="73" t="str">
        <f>IF(COUNTIF(J95:J98,"X") &gt; 0, "X","")</f>
        <v/>
      </c>
      <c r="K94" s="77"/>
      <c r="L94" s="77"/>
      <c r="M94" s="77"/>
      <c r="N94" s="77"/>
      <c r="O94" s="77"/>
      <c r="P94" s="77"/>
      <c r="Q94" s="77"/>
      <c r="R94" s="77"/>
    </row>
    <row r="95" spans="1:18" s="78" customFormat="1" ht="18.75" hidden="1" customHeight="1" x14ac:dyDescent="0.25">
      <c r="A95" s="74"/>
      <c r="B95" s="83" t="s">
        <v>22</v>
      </c>
      <c r="C95" s="90"/>
      <c r="D95" s="90"/>
      <c r="E95" s="90"/>
      <c r="F95" s="90"/>
      <c r="G95" s="90"/>
      <c r="H95" s="77"/>
      <c r="I95" s="77"/>
      <c r="J95" s="73" t="str">
        <f>IF(C95&lt;&gt;"","X","")</f>
        <v/>
      </c>
      <c r="K95" s="77"/>
      <c r="L95" s="77"/>
      <c r="M95" s="77"/>
      <c r="N95" s="77"/>
      <c r="O95" s="77"/>
      <c r="P95" s="77"/>
      <c r="Q95" s="77"/>
      <c r="R95" s="77"/>
    </row>
    <row r="96" spans="1:18" s="78" customFormat="1" ht="58.5" hidden="1" customHeight="1" x14ac:dyDescent="0.25">
      <c r="A96" s="74"/>
      <c r="B96" s="83" t="s">
        <v>23</v>
      </c>
      <c r="C96" s="90"/>
      <c r="D96" s="90"/>
      <c r="E96" s="90"/>
      <c r="F96" s="90"/>
      <c r="G96" s="90"/>
      <c r="H96" s="77"/>
      <c r="I96" s="77"/>
      <c r="J96" s="73" t="str">
        <f>IF(C96&lt;&gt;"","X","")</f>
        <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hidden="1" customHeight="1" x14ac:dyDescent="0.25">
      <c r="A99" s="74"/>
      <c r="B99" s="81"/>
      <c r="C99" s="82"/>
      <c r="D99" s="82"/>
      <c r="E99" s="82"/>
      <c r="F99" s="82"/>
      <c r="G99" s="82"/>
      <c r="H99" s="77"/>
      <c r="I99" s="77"/>
      <c r="J99" s="73" t="str">
        <f>IF(J94="X","X","")</f>
        <v/>
      </c>
      <c r="K99" s="77"/>
      <c r="L99" s="77"/>
      <c r="M99" s="77"/>
      <c r="N99" s="77"/>
      <c r="O99" s="77"/>
      <c r="P99" s="77"/>
      <c r="Q99" s="77"/>
      <c r="R99" s="77"/>
    </row>
    <row r="100" spans="1:18" s="78" customFormat="1" ht="18.75" hidden="1" customHeight="1" x14ac:dyDescent="0.25">
      <c r="A100" s="74"/>
      <c r="B100" s="79" t="s">
        <v>32</v>
      </c>
      <c r="C100" s="82"/>
      <c r="D100" s="82"/>
      <c r="E100" s="82"/>
      <c r="F100" s="82"/>
      <c r="G100" s="82"/>
      <c r="H100" s="77"/>
      <c r="I100" s="77"/>
      <c r="J100" s="73" t="str">
        <f>IF(COUNTIF(J101:J102,"X") &gt; 0, "X","")</f>
        <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60.75" hidden="1" customHeight="1" x14ac:dyDescent="0.25">
      <c r="A102" s="74"/>
      <c r="B102" s="83" t="s">
        <v>33</v>
      </c>
      <c r="C102" s="90"/>
      <c r="D102" s="90"/>
      <c r="E102" s="90"/>
      <c r="F102" s="90"/>
      <c r="G102" s="90"/>
      <c r="H102" s="77"/>
      <c r="I102" s="77"/>
      <c r="J102" s="73" t="str">
        <f>IF(C102&lt;&gt;"","X","")</f>
        <v/>
      </c>
      <c r="K102" s="77"/>
      <c r="L102" s="77"/>
      <c r="M102" s="77"/>
      <c r="N102" s="77"/>
      <c r="O102" s="77"/>
      <c r="P102" s="77"/>
      <c r="Q102" s="77"/>
      <c r="R102" s="77"/>
    </row>
    <row r="103" spans="1:18" s="78" customFormat="1" ht="12" hidden="1" customHeight="1" x14ac:dyDescent="0.25">
      <c r="A103" s="74"/>
      <c r="B103" s="81"/>
      <c r="C103" s="82"/>
      <c r="D103" s="82"/>
      <c r="E103" s="82"/>
      <c r="F103" s="82"/>
      <c r="G103" s="82"/>
      <c r="H103" s="77"/>
      <c r="I103" s="77"/>
      <c r="J103" s="73" t="str">
        <f>IF(J100="X","X","")</f>
        <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58.5" customHeight="1" x14ac:dyDescent="0.25">
      <c r="A107" s="74"/>
      <c r="B107" s="81" t="s">
        <v>38</v>
      </c>
      <c r="C107" s="90" t="s">
        <v>91</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hidden="1" customHeight="1" x14ac:dyDescent="0.25">
      <c r="A113" s="74"/>
      <c r="B113" s="79" t="s">
        <v>25</v>
      </c>
      <c r="C113" s="82"/>
      <c r="D113" s="82"/>
      <c r="E113" s="82"/>
      <c r="F113" s="82"/>
      <c r="G113" s="82"/>
      <c r="H113" s="77"/>
      <c r="I113" s="77"/>
      <c r="J113" s="73" t="str">
        <f>IF(COUNTIF(J114:J117,"X") &gt; 0, "X","")</f>
        <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3" t="s">
        <v>27</v>
      </c>
      <c r="C115" s="90"/>
      <c r="D115" s="90"/>
      <c r="E115" s="90"/>
      <c r="F115" s="90"/>
      <c r="G115" s="90"/>
      <c r="H115" s="77"/>
      <c r="I115" s="77"/>
      <c r="J115" s="73" t="str">
        <f>IF(C115&lt;&gt;"","X","")</f>
        <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hidden="1" customHeight="1" x14ac:dyDescent="0.25">
      <c r="A118" s="74"/>
      <c r="B118" s="81"/>
      <c r="C118" s="82"/>
      <c r="D118" s="82"/>
      <c r="E118" s="82"/>
      <c r="F118" s="82"/>
      <c r="G118" s="82"/>
      <c r="H118" s="74"/>
      <c r="I118" s="77"/>
      <c r="J118" s="73" t="str">
        <f>IF(J113="X","X","")</f>
        <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103.5" customHeight="1" x14ac:dyDescent="0.25">
      <c r="A120" s="77"/>
      <c r="B120" s="91" t="s">
        <v>92</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17" priority="11" stopIfTrue="1">
      <formula>$Q45="u"</formula>
    </cfRule>
  </conditionalFormatting>
  <conditionalFormatting sqref="B44">
    <cfRule type="expression" dxfId="16" priority="16" stopIfTrue="1">
      <formula>$Q44="u"</formula>
    </cfRule>
  </conditionalFormatting>
  <conditionalFormatting sqref="S12:S43 M11:T11 J46:Q49 J7:K43 L12:N43 J45:T45 J50:J55 L7:L11 M7:Q10 J44:S44 U44:AM44 T12:T44 P12:Q43 J59:J120">
    <cfRule type="expression" dxfId="15" priority="12" stopIfTrue="1">
      <formula>#REF!&lt;&gt;""</formula>
    </cfRule>
  </conditionalFormatting>
  <conditionalFormatting sqref="O12:O43">
    <cfRule type="expression" dxfId="11" priority="14" stopIfTrue="1">
      <formula>#REF!&lt;&gt;""</formula>
    </cfRule>
  </conditionalFormatting>
  <conditionalFormatting sqref="B10">
    <cfRule type="cellIs" dxfId="10" priority="13" stopIfTrue="1" operator="equal">
      <formula>0</formula>
    </cfRule>
  </conditionalFormatting>
  <conditionalFormatting sqref="J56:J58">
    <cfRule type="expression" dxfId="9" priority="10" stopIfTrue="1">
      <formula>#REF!&lt;&gt;""</formula>
    </cfRule>
  </conditionalFormatting>
  <conditionalFormatting sqref="B12:G43">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2017-03-26T09:43:58Z</cp:lastPrinted>
  <dcterms:created xsi:type="dcterms:W3CDTF">2010-01-14T09:56:01Z</dcterms:created>
  <dcterms:modified xsi:type="dcterms:W3CDTF">2017-03-26T09:44:05Z</dcterms:modified>
</cp:coreProperties>
</file>