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713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4" i="2" l="1"/>
  <c r="M12" i="2" s="1"/>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9" i="2" s="1"/>
  <c r="J93" i="2" s="1"/>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E26" i="2" l="1"/>
  <c r="J64" i="2"/>
  <c r="J68" i="2" s="1"/>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E46"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F46" i="2" l="1"/>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<sst xmlns="http://schemas.openxmlformats.org/spreadsheetml/2006/main" count="190" uniqueCount="96">
  <si>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</si>
  <si>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</si>
  <si>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</si>
  <si>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</si>
  <si>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</si>
  <si>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</si>
  <si>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</si>
  <si>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</si>
  <si>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</si>
  <si>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</si>
  <si>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</si>
  <si>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</si>
  <si>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</si>
  <si>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</si>
  <si>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</si>
  <si>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</si>
  <si>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</si>
  <si>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</si>
  <si>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</si>
  <si>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</si>
  <si>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</si>
  <si>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</si>
  <si>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</si>
  <si>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</si>
  <si>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</si>
  <si>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</si>
  <si>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</si>
  <si>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</si>
  <si>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</si>
  <si>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</si>
  <si>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</si>
  <si>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</si>
  <si>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</si>
  <si>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</si>
  <si>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</si>
  <si>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</si>
  <si>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</si>
  <si>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</si>
  <si>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</si>
  <si>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</si>
  <si>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</si>
  <si>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</si>
  <si>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</si>
  <si>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</si>
  <si>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</si>
  <si>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</si>
  <si>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</si>
  <si>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</si>
  <si>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</si>
  <si>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</si>
  <si>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</si>
  <si>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</si>
  <si>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</si>
  <si>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</si>
  <si>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</si>
  <si>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</si>
  <si>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</si>
  <si>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</si>
  <si>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</si>
  <si>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</si>
  <si>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</si>
  <si>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</si>
  <si>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</si>
  <si>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</si>
  <si>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</si>
  <si>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</si>
  <si>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</si>
  <si>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</si>
  <si>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rustikales Bauernweißbrot</t>
  </si>
  <si>
    <t>"Weißbrot" wie ganz früher</t>
  </si>
  <si>
    <t>Sauerteig TA 180</t>
  </si>
  <si>
    <t>o</t>
  </si>
  <si>
    <t>Roggenmehl Type 1150</t>
  </si>
  <si>
    <t>u</t>
  </si>
  <si>
    <t>Wasser</t>
  </si>
  <si>
    <t>Weizenmehl Type 550</t>
  </si>
  <si>
    <t>Weizenmehl Type 1050</t>
  </si>
  <si>
    <t>minimalback 0,5%</t>
  </si>
  <si>
    <t>Salz</t>
  </si>
  <si>
    <t>liquimalt gold</t>
  </si>
  <si>
    <t>Schmand 24%</t>
  </si>
  <si>
    <t>Hefe (Menge nach Führung)</t>
  </si>
  <si>
    <t>Wasser ca.</t>
  </si>
  <si>
    <t>Restbrot eingeweicht 1:2</t>
  </si>
  <si>
    <t>Mal eine ganz andere Art von Weißbrot (Weizenbrot), weit ab vom Mainstream. Geniale Frischhaltung über das zugegebene Rückbrot.</t>
  </si>
  <si>
    <t>betriebsüblich</t>
  </si>
  <si>
    <t>8 Minuten</t>
  </si>
  <si>
    <t>4 Minuten (entsprechend auskneten)</t>
  </si>
  <si>
    <t>25°C</t>
  </si>
  <si>
    <t>30 Minuten</t>
  </si>
  <si>
    <t>750g</t>
  </si>
  <si>
    <t>kräftig gemehlt in lange Gärkörbchen setzen.</t>
  </si>
  <si>
    <t>Brote mit der Längsseite auf der Herdplatte anschieben (mit geringem Abstand nebeneinander setzen) und je einmal längs schneiden.
Alternativ in beliebiger anderer Form backen.</t>
  </si>
  <si>
    <t>bis auf Kerntemperatur 95°C und nach gewünschter Krustenfarbe</t>
  </si>
  <si>
    <t>- Verwendung des betriebs-eigenen Sauerteigs und Anpassen der Sauerteigmenge nach gewünschtem Geschmack
- Einsatz von Teilen Vollkornmehl
- Austausch des Schmands gegen 2-3% Butter oder Olivenöl</t>
  </si>
  <si>
    <t>- das Rückbrot aus Weizenmischbroten (o.ä.) wird zerkleinert und am Abend vorher mit der doppelten Menge an kaltem Wasser eingeweicht.
- mit dem minimalback werden sowohl Stand als auch Volumen deutlich optimiert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</si>
</sst>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zoomScaleNormal="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68</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69</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Sauerteig TA 180</v>
      </c>
      <c r="C12" s="36">
        <f t="shared" ref="C12:C20" si="1">IF(AND(L12&lt;&gt;"",M12&lt;&gt;""),M12,"")</f>
        <v>1.4400000000000002</v>
      </c>
      <c r="D12" s="37" t="str">
        <f t="shared" ref="D12:D20" si="2">IF(AND(O12&lt;&gt;"",M12&lt;&gt;""),$O12,"")</f>
        <v>kg</v>
      </c>
      <c r="E12" s="38">
        <f t="shared" ref="E12:G21" si="3">IF(AND($L$5&gt;0,$O$46&gt;0),"-----",IF($C12&lt;&gt;"",IF($M12&lt;$O$3,$C12*E$47,ROUND($C12*E$47,2)),""))</f>
        <v>1.4400000000000002</v>
      </c>
      <c r="F12" s="38">
        <f t="shared" si="3"/>
        <v>2.8800000000000003</v>
      </c>
      <c r="G12" s="38">
        <f t="shared" si="3"/>
        <v>4.32</v>
      </c>
      <c r="H12" s="34"/>
      <c r="I12" s="39"/>
      <c r="J12" s="40" t="str">
        <f>IF(L12&lt;&gt;"","X","")</f>
        <v>X</v>
      </c>
      <c r="K12" s="41" t="s">
        <v>55</v>
      </c>
      <c r="L12" s="42" t="s">
        <v>70</v>
      </c>
      <c r="M12" s="43">
        <f>SUM(M13:M14)</f>
        <v>1.4400000000000002</v>
      </c>
      <c r="N12" s="39"/>
      <c r="O12" s="44" t="s">
        <v>7</v>
      </c>
      <c r="P12" s="39"/>
      <c r="Q12" s="45" t="s">
        <v>71</v>
      </c>
      <c r="R12" s="39"/>
      <c r="S12" s="42"/>
      <c r="T12" s="33"/>
      <c r="W12" s="46" t="s">
        <v>7</v>
      </c>
      <c r="X12" s="47">
        <f t="shared" ref="X12:X25" si="4">IF(AND(Q12&lt;&gt;"o",Q12&lt;&gt;"o2",Q12&lt;&gt;"o3"),M12,0)</f>
        <v>0</v>
      </c>
    </row>
    <row r="13" spans="1:24" s="46" customFormat="1" ht="20.25" customHeight="1" x14ac:dyDescent="0.2">
      <c r="A13" s="34"/>
      <c r="B13" s="35" t="str">
        <f t="shared" si="0"/>
        <v xml:space="preserve">     Roggenmehl Type 1150</v>
      </c>
      <c r="C13" s="36">
        <f t="shared" si="1"/>
        <v>0.8</v>
      </c>
      <c r="D13" s="37" t="str">
        <f t="shared" si="2"/>
        <v>kg</v>
      </c>
      <c r="E13" s="38">
        <f t="shared" si="3"/>
        <v>0.8</v>
      </c>
      <c r="F13" s="38">
        <f t="shared" si="3"/>
        <v>1.6</v>
      </c>
      <c r="G13" s="38">
        <f t="shared" si="3"/>
        <v>2.4000000000000004</v>
      </c>
      <c r="H13" s="34"/>
      <c r="I13" s="39"/>
      <c r="J13" s="40" t="str">
        <f t="shared" ref="J13:J43" si="5">IF(L13&lt;&gt;"","X","")</f>
        <v>X</v>
      </c>
      <c r="K13" s="41" t="s">
        <v>55</v>
      </c>
      <c r="L13" s="42" t="s">
        <v>72</v>
      </c>
      <c r="M13" s="43">
        <v>0.8</v>
      </c>
      <c r="N13" s="39"/>
      <c r="O13" s="44" t="s">
        <v>7</v>
      </c>
      <c r="P13" s="39"/>
      <c r="Q13" s="45" t="s">
        <v>73</v>
      </c>
      <c r="R13" s="39"/>
      <c r="S13" s="42"/>
      <c r="T13" s="33"/>
      <c r="W13" s="46" t="s">
        <v>7</v>
      </c>
      <c r="X13" s="47">
        <f t="shared" si="4"/>
        <v>0.8</v>
      </c>
    </row>
    <row r="14" spans="1:24" s="46" customFormat="1" ht="20.25" customHeight="1" x14ac:dyDescent="0.2">
      <c r="A14" s="34"/>
      <c r="B14" s="35" t="str">
        <f t="shared" si="0"/>
        <v xml:space="preserve">     Wasser</v>
      </c>
      <c r="C14" s="36">
        <f t="shared" si="1"/>
        <v>0.64000000000000012</v>
      </c>
      <c r="D14" s="37" t="str">
        <f t="shared" si="2"/>
        <v>kg</v>
      </c>
      <c r="E14" s="38">
        <f t="shared" si="3"/>
        <v>0.64000000000000012</v>
      </c>
      <c r="F14" s="38">
        <f t="shared" si="3"/>
        <v>1.2800000000000002</v>
      </c>
      <c r="G14" s="38">
        <f t="shared" si="3"/>
        <v>1.9200000000000004</v>
      </c>
      <c r="H14" s="34"/>
      <c r="I14" s="39"/>
      <c r="J14" s="40" t="str">
        <f t="shared" si="5"/>
        <v>X</v>
      </c>
      <c r="K14" s="41" t="s">
        <v>55</v>
      </c>
      <c r="L14" s="42" t="s">
        <v>74</v>
      </c>
      <c r="M14" s="43">
        <f>M13*0.8</f>
        <v>0.64000000000000012</v>
      </c>
      <c r="N14" s="39"/>
      <c r="O14" s="44" t="s">
        <v>7</v>
      </c>
      <c r="P14" s="39"/>
      <c r="Q14" s="45" t="s">
        <v>73</v>
      </c>
      <c r="R14" s="39"/>
      <c r="S14" s="42"/>
      <c r="T14" s="33"/>
      <c r="W14" s="46" t="s">
        <v>7</v>
      </c>
      <c r="X14" s="47">
        <f t="shared" si="4"/>
        <v>0.64000000000000012</v>
      </c>
    </row>
    <row r="15" spans="1:24" s="46" customFormat="1" ht="20.25" customHeight="1" x14ac:dyDescent="0.2">
      <c r="A15" s="34"/>
      <c r="B15" s="35" t="str">
        <f t="shared" si="0"/>
        <v>Weizenmehl Type 550</v>
      </c>
      <c r="C15" s="36">
        <f t="shared" si="1"/>
        <v>5</v>
      </c>
      <c r="D15" s="37" t="str">
        <f t="shared" si="2"/>
        <v>kg</v>
      </c>
      <c r="E15" s="38">
        <f t="shared" si="3"/>
        <v>5</v>
      </c>
      <c r="F15" s="38">
        <f t="shared" si="3"/>
        <v>10</v>
      </c>
      <c r="G15" s="38">
        <f t="shared" si="3"/>
        <v>15</v>
      </c>
      <c r="H15" s="34"/>
      <c r="I15" s="39"/>
      <c r="J15" s="40" t="str">
        <f t="shared" si="5"/>
        <v>X</v>
      </c>
      <c r="K15" s="41" t="s">
        <v>55</v>
      </c>
      <c r="L15" s="42" t="s">
        <v>75</v>
      </c>
      <c r="M15" s="43">
        <v>5</v>
      </c>
      <c r="N15" s="39"/>
      <c r="O15" s="44" t="s">
        <v>7</v>
      </c>
      <c r="P15" s="39"/>
      <c r="Q15" s="45"/>
      <c r="R15" s="39"/>
      <c r="S15" s="42"/>
      <c r="T15" s="33"/>
      <c r="W15" s="46" t="s">
        <v>7</v>
      </c>
      <c r="X15" s="47">
        <f t="shared" si="4"/>
        <v>5</v>
      </c>
    </row>
    <row r="16" spans="1:24" s="46" customFormat="1" ht="20.25" customHeight="1" x14ac:dyDescent="0.2">
      <c r="A16" s="34"/>
      <c r="B16" s="35" t="str">
        <f t="shared" si="0"/>
        <v>Weizenmehl Type 1050</v>
      </c>
      <c r="C16" s="36">
        <f t="shared" si="1"/>
        <v>4.2</v>
      </c>
      <c r="D16" s="37" t="str">
        <f t="shared" si="2"/>
        <v>kg</v>
      </c>
      <c r="E16" s="38">
        <f t="shared" si="3"/>
        <v>4.2</v>
      </c>
      <c r="F16" s="38">
        <f t="shared" si="3"/>
        <v>8.4</v>
      </c>
      <c r="G16" s="38">
        <f t="shared" si="3"/>
        <v>12.600000000000001</v>
      </c>
      <c r="H16" s="34"/>
      <c r="I16" s="39"/>
      <c r="J16" s="40" t="str">
        <f t="shared" si="5"/>
        <v>X</v>
      </c>
      <c r="K16" s="41" t="s">
        <v>55</v>
      </c>
      <c r="L16" s="42" t="s">
        <v>76</v>
      </c>
      <c r="M16" s="43">
        <v>4.2</v>
      </c>
      <c r="N16" s="39"/>
      <c r="O16" s="44" t="s">
        <v>7</v>
      </c>
      <c r="P16" s="39"/>
      <c r="Q16" s="45"/>
      <c r="R16" s="39"/>
      <c r="S16" s="42"/>
      <c r="T16" s="33"/>
      <c r="W16" s="46" t="s">
        <v>7</v>
      </c>
      <c r="X16" s="47">
        <f t="shared" si="4"/>
        <v>4.2</v>
      </c>
    </row>
    <row r="17" spans="1:24" s="46" customFormat="1" ht="20.25" customHeight="1" x14ac:dyDescent="0.2">
      <c r="A17" s="34"/>
      <c r="B17" s="35" t="str">
        <f t="shared" si="0"/>
        <v>minimalback 0,5%</v>
      </c>
      <c r="C17" s="36">
        <f t="shared" si="1"/>
        <v>2.5000000000000001E-2</v>
      </c>
      <c r="D17" s="37" t="str">
        <f t="shared" si="2"/>
        <v>kg</v>
      </c>
      <c r="E17" s="38">
        <f t="shared" si="3"/>
        <v>2.5000000000000001E-2</v>
      </c>
      <c r="F17" s="38">
        <f t="shared" si="3"/>
        <v>0.05</v>
      </c>
      <c r="G17" s="38">
        <f t="shared" si="3"/>
        <v>7.5000000000000011E-2</v>
      </c>
      <c r="H17" s="34"/>
      <c r="I17" s="39"/>
      <c r="J17" s="40" t="str">
        <f t="shared" si="5"/>
        <v>X</v>
      </c>
      <c r="K17" s="41" t="s">
        <v>55</v>
      </c>
      <c r="L17" s="42" t="s">
        <v>77</v>
      </c>
      <c r="M17" s="43">
        <v>2.5000000000000001E-2</v>
      </c>
      <c r="N17" s="39"/>
      <c r="O17" s="44" t="s">
        <v>7</v>
      </c>
      <c r="P17" s="39"/>
      <c r="Q17" s="45"/>
      <c r="R17" s="39"/>
      <c r="S17" s="42"/>
      <c r="T17" s="33"/>
      <c r="W17" s="46" t="s">
        <v>7</v>
      </c>
      <c r="X17" s="47">
        <f t="shared" si="4"/>
        <v>2.5000000000000001E-2</v>
      </c>
    </row>
    <row r="18" spans="1:24" s="46" customFormat="1" ht="20.25" customHeight="1" x14ac:dyDescent="0.2">
      <c r="A18" s="34"/>
      <c r="B18" s="35" t="str">
        <f t="shared" si="0"/>
        <v>Salz</v>
      </c>
      <c r="C18" s="36">
        <f t="shared" si="1"/>
        <v>0.24</v>
      </c>
      <c r="D18" s="37" t="str">
        <f t="shared" si="2"/>
        <v>kg</v>
      </c>
      <c r="E18" s="38">
        <f t="shared" si="3"/>
        <v>0.24</v>
      </c>
      <c r="F18" s="38">
        <f t="shared" si="3"/>
        <v>0.48</v>
      </c>
      <c r="G18" s="38">
        <f t="shared" si="3"/>
        <v>0.72</v>
      </c>
      <c r="H18" s="34"/>
      <c r="I18" s="39"/>
      <c r="J18" s="40" t="str">
        <f t="shared" si="5"/>
        <v>X</v>
      </c>
      <c r="K18" s="41" t="s">
        <v>55</v>
      </c>
      <c r="L18" s="42" t="s">
        <v>78</v>
      </c>
      <c r="M18" s="43">
        <v>0.24</v>
      </c>
      <c r="N18" s="39"/>
      <c r="O18" s="44" t="s">
        <v>7</v>
      </c>
      <c r="P18" s="39"/>
      <c r="Q18" s="45"/>
      <c r="R18" s="39"/>
      <c r="S18" s="42"/>
      <c r="T18" s="33"/>
      <c r="W18" s="46" t="s">
        <v>7</v>
      </c>
      <c r="X18" s="47">
        <f t="shared" si="4"/>
        <v>0.24</v>
      </c>
    </row>
    <row r="19" spans="1:24" s="46" customFormat="1" ht="20.25" customHeight="1" x14ac:dyDescent="0.2">
      <c r="A19" s="34"/>
      <c r="B19" s="35" t="str">
        <f t="shared" si="0"/>
        <v>liquimalt gold</v>
      </c>
      <c r="C19" s="36">
        <f t="shared" si="1"/>
        <v>0.2</v>
      </c>
      <c r="D19" s="37" t="str">
        <f t="shared" si="2"/>
        <v>kg</v>
      </c>
      <c r="E19" s="38">
        <f t="shared" si="3"/>
        <v>0.2</v>
      </c>
      <c r="F19" s="38">
        <f t="shared" si="3"/>
        <v>0.4</v>
      </c>
      <c r="G19" s="38">
        <f t="shared" si="3"/>
        <v>0.60000000000000009</v>
      </c>
      <c r="H19" s="34"/>
      <c r="I19" s="39"/>
      <c r="J19" s="40" t="str">
        <f t="shared" si="5"/>
        <v>X</v>
      </c>
      <c r="K19" s="41" t="s">
        <v>55</v>
      </c>
      <c r="L19" s="42" t="s">
        <v>79</v>
      </c>
      <c r="M19" s="43">
        <v>0.2</v>
      </c>
      <c r="N19" s="39"/>
      <c r="O19" s="44" t="s">
        <v>7</v>
      </c>
      <c r="P19" s="39"/>
      <c r="Q19" s="45"/>
      <c r="R19" s="39"/>
      <c r="S19" s="42"/>
      <c r="T19" s="33"/>
      <c r="W19" s="46" t="s">
        <v>7</v>
      </c>
      <c r="X19" s="47">
        <f t="shared" si="4"/>
        <v>0.2</v>
      </c>
    </row>
    <row r="20" spans="1:24" s="46" customFormat="1" ht="20.25" customHeight="1" x14ac:dyDescent="0.2">
      <c r="A20" s="34"/>
      <c r="B20" s="35" t="str">
        <f t="shared" si="0"/>
        <v>Schmand 24%</v>
      </c>
      <c r="C20" s="36">
        <f t="shared" si="1"/>
        <v>0.6</v>
      </c>
      <c r="D20" s="37" t="str">
        <f t="shared" si="2"/>
        <v>kg</v>
      </c>
      <c r="E20" s="38">
        <f t="shared" si="3"/>
        <v>0.6</v>
      </c>
      <c r="F20" s="38">
        <f t="shared" si="3"/>
        <v>1.2</v>
      </c>
      <c r="G20" s="38">
        <f t="shared" si="3"/>
        <v>1.7999999999999998</v>
      </c>
      <c r="H20" s="34"/>
      <c r="I20" s="39"/>
      <c r="J20" s="40" t="str">
        <f>IF(L20&lt;&gt;"","X","")</f>
        <v>X</v>
      </c>
      <c r="K20" s="41" t="s">
        <v>55</v>
      </c>
      <c r="L20" s="42" t="s">
        <v>80</v>
      </c>
      <c r="M20" s="43">
        <v>0.6</v>
      </c>
      <c r="N20" s="39"/>
      <c r="O20" s="44" t="s">
        <v>7</v>
      </c>
      <c r="P20" s="39"/>
      <c r="Q20" s="45"/>
      <c r="R20" s="39"/>
      <c r="S20" s="42"/>
      <c r="T20" s="33"/>
      <c r="W20" s="46" t="s">
        <v>7</v>
      </c>
      <c r="X20" s="47">
        <f t="shared" si="4"/>
        <v>0.6</v>
      </c>
    </row>
    <row r="21" spans="1:24" s="46" customFormat="1" ht="20.25" customHeight="1" x14ac:dyDescent="0.2">
      <c r="A21" s="34"/>
      <c r="B21" s="35" t="str">
        <f t="shared" si="0"/>
        <v>Hefe (Menge nach Führung)</v>
      </c>
      <c r="C21" s="36">
        <f t="shared" ref="C21:C30" si="6">IF(AND(L21&lt;&gt;"",M21&lt;&gt;""),M21,"")</f>
        <v>0.25</v>
      </c>
      <c r="D21" s="37" t="str">
        <f t="shared" ref="D21:D30" si="7">IF(AND(O21&lt;&gt;"",M21&lt;&gt;""),$O21,"")</f>
        <v>kg</v>
      </c>
      <c r="E21" s="38">
        <f t="shared" si="3"/>
        <v>0.25</v>
      </c>
      <c r="F21" s="38">
        <f t="shared" si="3"/>
        <v>0.5</v>
      </c>
      <c r="G21" s="38">
        <f t="shared" si="3"/>
        <v>0.75</v>
      </c>
      <c r="H21" s="34"/>
      <c r="I21" s="39"/>
      <c r="J21" s="40" t="str">
        <f t="shared" si="5"/>
        <v>X</v>
      </c>
      <c r="K21" s="41" t="s">
        <v>55</v>
      </c>
      <c r="L21" s="42" t="s">
        <v>81</v>
      </c>
      <c r="M21" s="43">
        <v>0.25</v>
      </c>
      <c r="N21" s="39"/>
      <c r="O21" s="44" t="s">
        <v>7</v>
      </c>
      <c r="P21" s="39"/>
      <c r="Q21" s="45"/>
      <c r="R21" s="39"/>
      <c r="S21" s="42"/>
      <c r="T21" s="33"/>
      <c r="W21" s="46" t="s">
        <v>7</v>
      </c>
      <c r="X21" s="47">
        <f t="shared" si="4"/>
        <v>0.25</v>
      </c>
    </row>
    <row r="22" spans="1:24" s="46" customFormat="1" ht="20.25" customHeight="1" x14ac:dyDescent="0.2">
      <c r="A22" s="34"/>
      <c r="B22" s="35" t="str">
        <f t="shared" si="0"/>
        <v>Wasser ca.</v>
      </c>
      <c r="C22" s="36">
        <f t="shared" si="6"/>
        <v>4</v>
      </c>
      <c r="D22" s="37" t="str">
        <f t="shared" si="7"/>
        <v>kg</v>
      </c>
      <c r="E22" s="38">
        <f>IF(AND($L$5&gt;0,$O$46&gt;0),"-----",IF($C22&lt;&gt;"",IF($M22&lt;$O$3,$C22*E$47,ROUND($C22*E$47,2)),""))</f>
        <v>4</v>
      </c>
      <c r="F22" s="38">
        <f>IF(AND($L$5&gt;0,$O$46&gt;0),"-----",IF($C22&lt;&gt;"",IF($M22&lt;$O$3,$C22*F$47,ROUND($C22*F$47,2)),""))</f>
        <v>8</v>
      </c>
      <c r="G22" s="38">
        <f>IF(AND($L$5&gt;0,$O$46&gt;0),"-----",IF($C22&lt;&gt;"",IF($M22&lt;$O$3,$C22*G$47,ROUND($C22*G$47,2)),""))</f>
        <v>12</v>
      </c>
      <c r="H22" s="34"/>
      <c r="I22" s="39"/>
      <c r="J22" s="40" t="str">
        <f t="shared" si="5"/>
        <v>X</v>
      </c>
      <c r="K22" s="41" t="s">
        <v>55</v>
      </c>
      <c r="L22" s="42" t="s">
        <v>82</v>
      </c>
      <c r="M22" s="43">
        <v>4</v>
      </c>
      <c r="N22" s="39"/>
      <c r="O22" s="44" t="s">
        <v>7</v>
      </c>
      <c r="P22" s="39"/>
      <c r="Q22" s="45"/>
      <c r="R22" s="39"/>
      <c r="S22" s="42"/>
      <c r="T22" s="33"/>
      <c r="W22" s="46" t="s">
        <v>7</v>
      </c>
      <c r="X22" s="47">
        <f t="shared" si="4"/>
        <v>4</v>
      </c>
    </row>
    <row r="23" spans="1:24" s="46" customFormat="1" ht="20.25" customHeight="1" x14ac:dyDescent="0.2">
      <c r="A23" s="34"/>
      <c r="B23" s="35" t="str">
        <f t="shared" si="0"/>
        <v>Restbrot eingeweicht 1:2</v>
      </c>
      <c r="C23" s="36">
        <f t="shared" si="6"/>
        <v>1.8</v>
      </c>
      <c r="D23" s="37" t="str">
        <f t="shared" si="7"/>
        <v>kg</v>
      </c>
      <c r="E23" s="38">
        <f t="shared" ref="E23:G43" si="8">IF(AND($L$5&gt;0,$O$46&gt;0),"-----",IF($C23&lt;&gt;"",IF($M23&lt;$O$3,$C23*E$47,ROUND($C23*E$47,2)),""))</f>
        <v>1.8</v>
      </c>
      <c r="F23" s="38">
        <f t="shared" si="8"/>
        <v>3.6</v>
      </c>
      <c r="G23" s="38">
        <f t="shared" si="8"/>
        <v>5.4</v>
      </c>
      <c r="H23" s="34"/>
      <c r="I23" s="39"/>
      <c r="J23" s="40" t="str">
        <f t="shared" si="5"/>
        <v>X</v>
      </c>
      <c r="K23" s="41" t="s">
        <v>55</v>
      </c>
      <c r="L23" s="42" t="s">
        <v>83</v>
      </c>
      <c r="M23" s="43">
        <v>1.8</v>
      </c>
      <c r="N23" s="39"/>
      <c r="O23" s="44" t="s">
        <v>7</v>
      </c>
      <c r="P23" s="39"/>
      <c r="Q23" s="45"/>
      <c r="R23" s="39"/>
      <c r="S23" s="42"/>
      <c r="T23" s="33"/>
      <c r="W23" s="46" t="s">
        <v>7</v>
      </c>
      <c r="X23" s="47">
        <f t="shared" si="4"/>
        <v>1.8</v>
      </c>
    </row>
    <row r="24" spans="1:24" s="46" customFormat="1" ht="20.25" hidden="1" customHeight="1" x14ac:dyDescent="0.2">
      <c r="A24" s="34"/>
      <c r="B24" s="35" t="str">
        <f t="shared" si="0"/>
        <v/>
      </c>
      <c r="C24" s="36" t="str">
        <f t="shared" si="6"/>
        <v/>
      </c>
      <c r="D24" s="37" t="str">
        <f t="shared" si="7"/>
        <v/>
      </c>
      <c r="E24" s="38" t="str">
        <f t="shared" si="8"/>
        <v/>
      </c>
      <c r="F24" s="38" t="str">
        <f t="shared" si="8"/>
        <v/>
      </c>
      <c r="G24" s="38" t="str">
        <f t="shared" si="8"/>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42820.574835995372</v>
      </c>
      <c r="C46" s="58">
        <f>IF(O46&gt;0,"",X46)</f>
        <v>17.754999999999999</v>
      </c>
      <c r="D46" s="59"/>
      <c r="E46" s="60">
        <f>IF($O$46&gt;0,"-----",IF($L$5&lt;&gt;"",$L$5*E10,E10*$C$46))</f>
        <v>17.754999999999999</v>
      </c>
      <c r="F46" s="60">
        <f>IF($O$46&gt;0,"-----",IF($L$5&lt;&gt;"",$L$5*F10,F10*$C$46))</f>
        <v>35.51</v>
      </c>
      <c r="G46" s="60">
        <f>IF($O$46&gt;0,"-----",IF($L$5&lt;&gt;"",$L$5*G10,G10*$C$46))</f>
        <v>53.265000000000001</v>
      </c>
      <c r="H46" s="20"/>
      <c r="I46" s="17"/>
      <c r="J46" s="55" t="s">
        <v>29</v>
      </c>
      <c r="K46" s="61"/>
      <c r="L46" s="61"/>
      <c r="M46" s="61"/>
      <c r="N46" s="61"/>
      <c r="O46" s="62">
        <f>COUNTIF(O12:O43,"=St.")</f>
        <v>0</v>
      </c>
      <c r="P46" s="61"/>
      <c r="Q46" s="61"/>
      <c r="R46" s="9"/>
      <c r="X46" s="63">
        <f>SUM(X11:X45)</f>
        <v>17.754999999999999</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47.25" customHeight="1" x14ac:dyDescent="0.25">
      <c r="A54" s="77"/>
      <c r="B54" s="92" t="s">
        <v>84</v>
      </c>
      <c r="C54" s="89"/>
      <c r="D54" s="89"/>
      <c r="E54" s="89"/>
      <c r="F54" s="89"/>
      <c r="G54" s="90"/>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58.5" customHeight="1" x14ac:dyDescent="0.25">
      <c r="A57" s="77"/>
      <c r="B57" s="88" t="s">
        <v>95</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customHeight="1" x14ac:dyDescent="0.25">
      <c r="A73" s="74"/>
      <c r="B73" s="79" t="s">
        <v>14</v>
      </c>
      <c r="C73" s="82"/>
      <c r="D73" s="82"/>
      <c r="E73" s="82"/>
      <c r="F73" s="82"/>
      <c r="G73" s="82"/>
      <c r="H73" s="77"/>
      <c r="I73" s="77"/>
      <c r="J73" s="73" t="str">
        <f>IF(COUNTIF(J74:J76,"X") &gt; 0, "X","")</f>
        <v>X</v>
      </c>
      <c r="K73" s="77"/>
      <c r="L73" s="77"/>
      <c r="M73" s="77"/>
      <c r="N73" s="77"/>
      <c r="O73" s="77"/>
      <c r="P73" s="77"/>
      <c r="Q73" s="77"/>
      <c r="R73" s="77"/>
    </row>
    <row r="74" spans="1:18" s="78" customFormat="1" ht="18.75" customHeight="1" x14ac:dyDescent="0.25">
      <c r="A74" s="74"/>
      <c r="B74" s="83" t="s">
        <v>16</v>
      </c>
      <c r="C74" s="86" t="s">
        <v>85</v>
      </c>
      <c r="D74" s="86"/>
      <c r="E74" s="86"/>
      <c r="F74" s="86"/>
      <c r="G74" s="86"/>
      <c r="H74" s="77"/>
      <c r="I74" s="77"/>
      <c r="J74" s="73" t="str">
        <f>IF(C74&lt;&gt;"","X","")</f>
        <v>X</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customHeight="1" x14ac:dyDescent="0.25">
      <c r="A77" s="74"/>
      <c r="B77" s="81"/>
      <c r="C77" s="82"/>
      <c r="D77" s="82"/>
      <c r="E77" s="82"/>
      <c r="F77" s="82"/>
      <c r="G77" s="82"/>
      <c r="H77" s="77"/>
      <c r="I77" s="77"/>
      <c r="J77" s="73" t="str">
        <f>IF(J73="X","X","")</f>
        <v>X</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86</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87</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88</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89</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86" t="s">
        <v>90</v>
      </c>
      <c r="D95" s="86"/>
      <c r="E95" s="86"/>
      <c r="F95" s="86"/>
      <c r="G95" s="86"/>
      <c r="H95" s="77"/>
      <c r="I95" s="77"/>
      <c r="J95" s="73" t="str">
        <f>IF(C95&lt;&gt;"","X","")</f>
        <v>X</v>
      </c>
      <c r="K95" s="77"/>
      <c r="L95" s="77"/>
      <c r="M95" s="77"/>
      <c r="N95" s="77"/>
      <c r="O95" s="77"/>
      <c r="P95" s="77"/>
      <c r="Q95" s="77"/>
      <c r="R95" s="77"/>
    </row>
    <row r="96" spans="1:18" s="78" customFormat="1" ht="41.25" customHeight="1" x14ac:dyDescent="0.25">
      <c r="A96" s="74"/>
      <c r="B96" s="83" t="s">
        <v>23</v>
      </c>
      <c r="C96" s="86" t="s">
        <v>91</v>
      </c>
      <c r="D96" s="86"/>
      <c r="E96" s="86"/>
      <c r="F96" s="86"/>
      <c r="G96" s="86"/>
      <c r="H96" s="77"/>
      <c r="I96" s="77"/>
      <c r="J96" s="73" t="str">
        <f>IF(C96&lt;&gt;"","X","")</f>
        <v>X</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86"/>
      <c r="D102" s="86"/>
      <c r="E102" s="86"/>
      <c r="F102" s="86"/>
      <c r="G102" s="86"/>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114.75" customHeight="1" x14ac:dyDescent="0.25">
      <c r="A111" s="74"/>
      <c r="B111" s="83" t="s">
        <v>40</v>
      </c>
      <c r="C111" s="86" t="s">
        <v>92</v>
      </c>
      <c r="D111" s="86"/>
      <c r="E111" s="86"/>
      <c r="F111" s="86"/>
      <c r="G111" s="86"/>
      <c r="H111" s="77"/>
      <c r="I111" s="77"/>
      <c r="J111" s="73" t="str">
        <f>IF(C111&lt;&gt;"","X","")</f>
        <v>X</v>
      </c>
      <c r="K111" s="77"/>
      <c r="L111" s="77"/>
      <c r="M111" s="77"/>
      <c r="N111" s="77"/>
      <c r="O111" s="77"/>
      <c r="P111" s="77"/>
      <c r="Q111" s="77"/>
      <c r="R111" s="77"/>
    </row>
    <row r="112" spans="1:18" s="78" customFormat="1" ht="12"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40.5" customHeight="1" x14ac:dyDescent="0.25">
      <c r="A116" s="74"/>
      <c r="B116" s="81" t="s">
        <v>28</v>
      </c>
      <c r="C116" s="86" t="s">
        <v>93</v>
      </c>
      <c r="D116" s="86"/>
      <c r="E116" s="86"/>
      <c r="F116" s="86"/>
      <c r="G116" s="86"/>
      <c r="H116" s="77"/>
      <c r="I116" s="77"/>
      <c r="J116" s="73" t="str">
        <f>IF(C116&lt;&gt;"","X","")</f>
        <v>X</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82.5" customHeight="1" x14ac:dyDescent="0.25">
      <c r="A120" s="77"/>
      <c r="B120" s="88" t="s">
        <v>94</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17" priority="11" stopIfTrue="1">
      <formula>$Q45="u"</formula>
    </cfRule>
  </conditionalFormatting>
  <conditionalFormatting sqref="B44">
    <cfRule type="expression" dxfId="16" priority="16" stopIfTrue="1">
      <formula>$Q44="u"</formula>
    </cfRule>
  </conditionalFormatting>
  <conditionalFormatting sqref="S12:S43 M11:T11 J46:Q49 J7:K43 L12:N43 J45:T45 J50:J55 L7:L11 M7:Q10 J44:S44 U44:AM44 T12:T44 P12:Q43 J59:J120">
    <cfRule type="expression" dxfId="15" priority="12" stopIfTrue="1">
      <formula>#REF!&lt;&gt;""</formula>
    </cfRule>
  </conditionalFormatting>
  <conditionalFormatting sqref="O12:O43">
    <cfRule type="expression" dxfId="11" priority="14" stopIfTrue="1">
      <formula>#REF!&lt;&gt;""</formula>
    </cfRule>
  </conditionalFormatting>
  <conditionalFormatting sqref="B10">
    <cfRule type="cellIs" dxfId="10" priority="13" stopIfTrue="1" operator="equal">
      <formula>0</formula>
    </cfRule>
  </conditionalFormatting>
  <conditionalFormatting sqref="J56:J58">
    <cfRule type="expression" dxfId="9" priority="10" stopIfTrue="1">
      <formula>#REF!&lt;&gt;""</formula>
    </cfRule>
  </conditionalFormatting>
  <conditionalFormatting sqref="B12:G43">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4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2017-03-26T11:48:18Z</cp:lastPrinted>
  <dcterms:created xsi:type="dcterms:W3CDTF">2010-01-14T09:56:01Z</dcterms:created>
  <dcterms:modified xsi:type="dcterms:W3CDTF">2017-03-26T11:50:43Z</dcterms:modified>
</cp:coreProperties>
</file>