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1407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5" i="2" l="1"/>
  <c r="M14" i="2"/>
  <c r="M16" i="2"/>
  <c r="M21" i="2"/>
  <c r="M20" i="2" s="1"/>
  <c r="M12" i="2" l="1"/>
  <c r="J57" i="2"/>
  <c r="J56" i="2" s="1"/>
  <c r="J58" i="2" s="1"/>
  <c r="J54" i="2" l="1"/>
  <c r="J53" i="2" s="1"/>
  <c r="J55" i="2" s="1"/>
  <c r="J61" i="2"/>
  <c r="J60" i="2"/>
  <c r="J59" i="2" s="1"/>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5" i="2"/>
  <c r="X14" i="2"/>
  <c r="X16" i="2"/>
  <c r="X17" i="2"/>
  <c r="X18" i="2"/>
  <c r="X19" i="2"/>
  <c r="X20" i="2"/>
  <c r="X22" i="2"/>
  <c r="X23" i="2"/>
  <c r="X24" i="2"/>
  <c r="X28" i="2"/>
  <c r="X29" i="2"/>
  <c r="X31" i="2"/>
  <c r="X25" i="2"/>
  <c r="X32" i="2"/>
  <c r="X26" i="2"/>
  <c r="X27" i="2"/>
  <c r="X33" i="2"/>
  <c r="X34" i="2"/>
  <c r="X21" i="2"/>
  <c r="X35" i="2"/>
  <c r="X36" i="2"/>
  <c r="X37" i="2"/>
  <c r="X38" i="2"/>
  <c r="X39" i="2"/>
  <c r="X40" i="2"/>
  <c r="X41" i="2"/>
  <c r="X42" i="2"/>
  <c r="X43" i="2"/>
  <c r="X30" i="2"/>
  <c r="C23" i="2"/>
  <c r="D23" i="2"/>
  <c r="C24" i="2"/>
  <c r="D24" i="2"/>
  <c r="C28" i="2"/>
  <c r="D28" i="2"/>
  <c r="C29" i="2"/>
  <c r="D29" i="2"/>
  <c r="C30" i="2"/>
  <c r="D30" i="2"/>
  <c r="C31" i="2"/>
  <c r="D31" i="2"/>
  <c r="C25" i="2"/>
  <c r="D25" i="2"/>
  <c r="C32" i="2"/>
  <c r="D32" i="2"/>
  <c r="C26" i="2"/>
  <c r="D26" i="2"/>
  <c r="C27" i="2"/>
  <c r="D27" i="2"/>
  <c r="C33" i="2"/>
  <c r="D33" i="2"/>
  <c r="C34" i="2"/>
  <c r="D34" i="2"/>
  <c r="C21" i="2"/>
  <c r="D21" i="2"/>
  <c r="C35" i="2"/>
  <c r="D35" i="2"/>
  <c r="C36" i="2"/>
  <c r="D36" i="2"/>
  <c r="C37" i="2"/>
  <c r="D37" i="2"/>
  <c r="C38" i="2"/>
  <c r="D38" i="2"/>
  <c r="C39" i="2"/>
  <c r="D39" i="2"/>
  <c r="C40" i="2"/>
  <c r="D40" i="2"/>
  <c r="C41" i="2"/>
  <c r="D41" i="2"/>
  <c r="C42" i="2"/>
  <c r="D42" i="2"/>
  <c r="C43" i="2"/>
  <c r="D43" i="2"/>
  <c r="C12" i="2"/>
  <c r="D12" i="2"/>
  <c r="C13" i="2"/>
  <c r="D13" i="2"/>
  <c r="C15" i="2"/>
  <c r="D15" i="2"/>
  <c r="C14" i="2"/>
  <c r="D14" i="2"/>
  <c r="C16" i="2"/>
  <c r="D16" i="2"/>
  <c r="C17" i="2"/>
  <c r="D17" i="2"/>
  <c r="C18" i="2"/>
  <c r="D18" i="2"/>
  <c r="C19" i="2"/>
  <c r="D19" i="2"/>
  <c r="C20" i="2"/>
  <c r="D20" i="2"/>
  <c r="E47" i="2"/>
  <c r="O46" i="2"/>
  <c r="F47" i="2"/>
  <c r="G47" i="2"/>
  <c r="C22" i="2"/>
  <c r="B25" i="2"/>
  <c r="B32" i="2"/>
  <c r="B26" i="2"/>
  <c r="B27" i="2"/>
  <c r="B33" i="2"/>
  <c r="B34" i="2"/>
  <c r="B21" i="2"/>
  <c r="B35" i="2"/>
  <c r="B36" i="2"/>
  <c r="B37" i="2"/>
  <c r="B38" i="2"/>
  <c r="B39" i="2"/>
  <c r="B40" i="2"/>
  <c r="B41" i="2"/>
  <c r="B42" i="2"/>
  <c r="B43" i="2"/>
  <c r="B12" i="2"/>
  <c r="B13" i="2"/>
  <c r="B15" i="2"/>
  <c r="B14" i="2"/>
  <c r="B16" i="2"/>
  <c r="B17" i="2"/>
  <c r="B18" i="2"/>
  <c r="B19" i="2"/>
  <c r="B20" i="2"/>
  <c r="B22" i="2"/>
  <c r="B23" i="2"/>
  <c r="B24" i="2"/>
  <c r="B28" i="2"/>
  <c r="B29" i="2"/>
  <c r="B30" i="2"/>
  <c r="B31"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5" i="2"/>
  <c r="J14" i="2"/>
  <c r="J16" i="2"/>
  <c r="J17" i="2"/>
  <c r="J18" i="2"/>
  <c r="J19" i="2"/>
  <c r="D22" i="2"/>
  <c r="J22" i="2"/>
  <c r="J23" i="2"/>
  <c r="J24" i="2"/>
  <c r="J28" i="2"/>
  <c r="J29" i="2"/>
  <c r="J26" i="2"/>
  <c r="J27" i="2"/>
  <c r="J33" i="2"/>
  <c r="J34" i="2"/>
  <c r="J21" i="2"/>
  <c r="J35" i="2"/>
  <c r="J30" i="2"/>
  <c r="J36" i="2"/>
  <c r="J37" i="2"/>
  <c r="J20" i="2"/>
  <c r="J31" i="2"/>
  <c r="J25" i="2"/>
  <c r="J32" i="2"/>
  <c r="J38" i="2"/>
  <c r="J39" i="2"/>
  <c r="J40" i="2"/>
  <c r="J41" i="2"/>
  <c r="J42" i="2"/>
  <c r="J43" i="2"/>
  <c r="J62" i="2"/>
  <c r="J67" i="2"/>
  <c r="J71" i="2"/>
  <c r="J70" i="2"/>
  <c r="J12" i="2"/>
  <c r="B10" i="2"/>
  <c r="E30" i="2" l="1"/>
  <c r="J89" i="2"/>
  <c r="J93" i="2" s="1"/>
  <c r="J64" i="2"/>
  <c r="J68" i="2" s="1"/>
  <c r="J104" i="2"/>
  <c r="J109" i="2" s="1"/>
  <c r="J73" i="2"/>
  <c r="J77" i="2" s="1"/>
  <c r="F23" i="2"/>
  <c r="F12" i="2"/>
  <c r="F39" i="2"/>
  <c r="G15" i="2"/>
  <c r="E42" i="2"/>
  <c r="F24" i="2"/>
  <c r="G36" i="2"/>
  <c r="E21" i="2"/>
  <c r="G25" i="2"/>
  <c r="F17" i="2"/>
  <c r="E34" i="2"/>
  <c r="F27" i="2"/>
  <c r="E20" i="2"/>
  <c r="J94" i="2"/>
  <c r="J99" i="2" s="1"/>
  <c r="J83" i="2"/>
  <c r="J88" i="2" s="1"/>
  <c r="J100" i="2"/>
  <c r="J103" i="2" s="1"/>
  <c r="J113" i="2"/>
  <c r="J118" i="2" s="1"/>
  <c r="J78" i="2"/>
  <c r="J82" i="2" s="1"/>
  <c r="X46" i="2"/>
  <c r="C46" i="2" s="1"/>
  <c r="G46" i="2" s="1"/>
  <c r="J69" i="2"/>
  <c r="J72" i="2" s="1"/>
  <c r="E13" i="2"/>
  <c r="G42" i="2"/>
  <c r="E40" i="2"/>
  <c r="F37" i="2"/>
  <c r="G21" i="2"/>
  <c r="E33" i="2"/>
  <c r="F32" i="2"/>
  <c r="G30" i="2"/>
  <c r="E28" i="2"/>
  <c r="G20" i="2"/>
  <c r="E18" i="2"/>
  <c r="F14" i="2"/>
  <c r="G12" i="2"/>
  <c r="G31" i="2"/>
  <c r="F42" i="2"/>
  <c r="G39" i="2"/>
  <c r="E37" i="2"/>
  <c r="F21" i="2"/>
  <c r="G27" i="2"/>
  <c r="E32" i="2"/>
  <c r="F30" i="2"/>
  <c r="G24" i="2"/>
  <c r="F20" i="2"/>
  <c r="G17" i="2"/>
  <c r="E14" i="2"/>
  <c r="G41" i="2"/>
  <c r="E39" i="2"/>
  <c r="F36" i="2"/>
  <c r="G34" i="2"/>
  <c r="E27" i="2"/>
  <c r="F25" i="2"/>
  <c r="G29" i="2"/>
  <c r="E24" i="2"/>
  <c r="G19" i="2"/>
  <c r="E17" i="2"/>
  <c r="F15" i="2"/>
  <c r="G23" i="2"/>
  <c r="E23" i="2"/>
  <c r="F41" i="2"/>
  <c r="G38" i="2"/>
  <c r="E36" i="2"/>
  <c r="F34" i="2"/>
  <c r="G26" i="2"/>
  <c r="E25" i="2"/>
  <c r="F29" i="2"/>
  <c r="G22" i="2"/>
  <c r="F19" i="2"/>
  <c r="G16" i="2"/>
  <c r="E15" i="2"/>
  <c r="E12" i="2"/>
  <c r="F43" i="2"/>
  <c r="G40" i="2"/>
  <c r="E38" i="2"/>
  <c r="F35" i="2"/>
  <c r="G33" i="2"/>
  <c r="E26" i="2"/>
  <c r="F31" i="2"/>
  <c r="G28" i="2"/>
  <c r="E22" i="2"/>
  <c r="G18" i="2"/>
  <c r="E16" i="2"/>
  <c r="F13" i="2"/>
  <c r="G43" i="2"/>
  <c r="E41" i="2"/>
  <c r="F38" i="2"/>
  <c r="G35" i="2"/>
  <c r="F26" i="2"/>
  <c r="E29" i="2"/>
  <c r="F22" i="2"/>
  <c r="E19" i="2"/>
  <c r="F16" i="2"/>
  <c r="G13" i="2"/>
  <c r="E43" i="2"/>
  <c r="F40" i="2"/>
  <c r="G37" i="2"/>
  <c r="E35" i="2"/>
  <c r="F33" i="2"/>
  <c r="G32" i="2"/>
  <c r="E31" i="2"/>
  <c r="F28" i="2"/>
  <c r="F18" i="2"/>
  <c r="G14"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<sst xmlns="http://schemas.openxmlformats.org/spreadsheetml/2006/main" count="227" uniqueCount="106">
  <si>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</si>
  <si>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</si>
  <si>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</si>
  <si>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</si>
  <si>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</si>
  <si>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</si>
  <si>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</si>
  <si>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</si>
  <si>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</si>
  <si>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</si>
  <si>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</si>
  <si>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</si>
  <si>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</si>
  <si>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</si>
  <si>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</si>
  <si>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</si>
  <si>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</si>
  <si>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</si>
  <si>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</si>
  <si>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</si>
  <si>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</si>
  <si>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</si>
  <si>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</si>
  <si>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</si>
  <si>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</si>
  <si>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</si>
  <si>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</si>
  <si>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</si>
  <si>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</si>
  <si>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</si>
  <si>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</si>
  <si>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</si>
  <si>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</si>
  <si>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</si>
  <si>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</si>
  <si>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</si>
  <si>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</si>
  <si>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</si>
  <si>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</si>
  <si>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</si>
  <si>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</si>
  <si>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</si>
  <si>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</si>
  <si>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</si>
  <si>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</si>
  <si>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</si>
  <si>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</si>
  <si>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</si>
  <si>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</si>
  <si>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</si>
  <si>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</si>
  <si>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</si>
  <si>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</si>
  <si>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</si>
  <si>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</si>
  <si>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</si>
  <si>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</si>
  <si>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</si>
  <si>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</si>
  <si>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</si>
  <si>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</si>
  <si>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</si>
  <si>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</si>
  <si>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</si>
  <si>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</si>
  <si>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</si>
  <si>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</si>
  <si>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</si>
  <si>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Malzkornbrot</t>
  </si>
  <si>
    <t>mit drei verschiedenen Malzen</t>
  </si>
  <si>
    <t>o</t>
  </si>
  <si>
    <t>Roggenmehl Type 1150</t>
  </si>
  <si>
    <t>u</t>
  </si>
  <si>
    <t>Salz</t>
  </si>
  <si>
    <t>Wasser</t>
  </si>
  <si>
    <t>Brühstück Dinkelflocken TA300</t>
  </si>
  <si>
    <t>Dinkelflocken</t>
  </si>
  <si>
    <t>Wasser kochend</t>
  </si>
  <si>
    <t>Quellstück</t>
  </si>
  <si>
    <t>Sonnenblumenkerne geröstet</t>
  </si>
  <si>
    <t>Leinsamen</t>
  </si>
  <si>
    <t>Lupinenschrot</t>
  </si>
  <si>
    <t>Rapsöl</t>
  </si>
  <si>
    <t>Wasser kalt</t>
  </si>
  <si>
    <t>Weizenmehl Type 1050</t>
  </si>
  <si>
    <t>Wasser ca.</t>
  </si>
  <si>
    <t>Salzsauerteig TA180</t>
  </si>
  <si>
    <t>Standard-Körnermischung</t>
  </si>
  <si>
    <t>o2</t>
  </si>
  <si>
    <t>u2</t>
  </si>
  <si>
    <t>liquimalt gold</t>
  </si>
  <si>
    <t>Roggenmalzflocken</t>
  </si>
  <si>
    <t>Hefe (nach Führung)</t>
  </si>
  <si>
    <t>minimalback  0,5%</t>
  </si>
  <si>
    <t>7 Minuten</t>
  </si>
  <si>
    <t>4 Minuten (entsprechend auskneten)</t>
  </si>
  <si>
    <t>25°C</t>
  </si>
  <si>
    <t>20 Minuten</t>
  </si>
  <si>
    <t>Saatenmischung</t>
  </si>
  <si>
    <t>als freigeschobenes Brot 50 Minuten, Kastenbrot 60 Minuten, darauf Hefemenge anpassen.</t>
  </si>
  <si>
    <t>fermalt</t>
  </si>
  <si>
    <t>Malzextrakt hell, flüssig</t>
  </si>
  <si>
    <t>Roggenmalzpulver fermentiert</t>
  </si>
  <si>
    <t>maltflakes Roggen</t>
  </si>
  <si>
    <t>- mit dem minimalback werden sowohl Stand als auch Volumen deutlich optimiert</t>
  </si>
  <si>
    <t>berechnet auf einstufige Führung (ca. 15 Sr°)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</si>
</sst>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8">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68</v>
      </c>
      <c r="D3" s="95"/>
      <c r="E3" s="95"/>
      <c r="F3" s="95"/>
      <c r="G3" s="96"/>
      <c r="H3" s="8"/>
      <c r="L3" s="102" t="s">
        <v>31</v>
      </c>
      <c r="M3" s="102"/>
      <c r="O3" s="11">
        <v>10</v>
      </c>
      <c r="Q3" s="12" t="s">
        <v>34</v>
      </c>
    </row>
    <row r="4" spans="1:24" ht="5.25" customHeight="1" x14ac:dyDescent="0.2">
      <c r="A4" s="13"/>
      <c r="B4" s="86"/>
      <c r="G4" s="8"/>
      <c r="H4" s="8"/>
    </row>
    <row r="5" spans="1:24" ht="24.75" customHeight="1" x14ac:dyDescent="0.25">
      <c r="A5" s="13"/>
      <c r="B5" s="86"/>
      <c r="C5" s="87" t="s">
        <v>69</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9" t="s">
        <v>1</v>
      </c>
      <c r="M7" s="99" t="s">
        <v>2</v>
      </c>
      <c r="N7" s="17"/>
      <c r="O7" s="99" t="s">
        <v>3</v>
      </c>
      <c r="P7" s="13"/>
      <c r="Q7" s="98" t="s">
        <v>4</v>
      </c>
      <c r="R7" s="13"/>
      <c r="S7" s="97" t="s">
        <v>10</v>
      </c>
    </row>
    <row r="8" spans="1:24" ht="5.25" customHeight="1" thickBot="1" x14ac:dyDescent="0.25">
      <c r="G8" s="8"/>
      <c r="H8" s="8"/>
      <c r="I8" s="13"/>
      <c r="J8" s="13"/>
      <c r="K8" s="13"/>
      <c r="L8" s="99"/>
      <c r="M8" s="99"/>
      <c r="N8" s="17"/>
      <c r="O8" s="99"/>
      <c r="P8" s="13"/>
      <c r="Q8" s="98"/>
      <c r="R8" s="13"/>
      <c r="S8" s="97"/>
    </row>
    <row r="9" spans="1:24" ht="5.25" customHeight="1" x14ac:dyDescent="0.2">
      <c r="D9" s="13"/>
      <c r="E9" s="18"/>
      <c r="F9" s="18"/>
      <c r="G9" s="19"/>
      <c r="H9" s="20"/>
      <c r="I9" s="17"/>
      <c r="J9" s="17"/>
      <c r="K9" s="17"/>
      <c r="L9" s="99"/>
      <c r="M9" s="99"/>
      <c r="N9" s="17"/>
      <c r="O9" s="99"/>
      <c r="P9" s="13"/>
      <c r="Q9" s="98"/>
      <c r="R9" s="13"/>
      <c r="S9" s="97"/>
    </row>
    <row r="10" spans="1:24" ht="21" customHeight="1" thickBot="1" x14ac:dyDescent="0.25">
      <c r="B10" s="21">
        <f>L5</f>
        <v>0</v>
      </c>
      <c r="C10" s="22" t="s">
        <v>48</v>
      </c>
      <c r="D10" s="23"/>
      <c r="E10" s="24">
        <v>1</v>
      </c>
      <c r="F10" s="25">
        <v>2</v>
      </c>
      <c r="G10" s="26">
        <v>3</v>
      </c>
      <c r="H10" s="20"/>
      <c r="I10" s="17"/>
      <c r="J10" s="27" t="s">
        <v>5</v>
      </c>
      <c r="K10" s="17"/>
      <c r="L10" s="99"/>
      <c r="M10" s="99"/>
      <c r="N10" s="17"/>
      <c r="O10" s="99"/>
      <c r="P10" s="13"/>
      <c r="Q10" s="98"/>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Salzsauerteig TA180</v>
      </c>
      <c r="C12" s="36">
        <f t="shared" ref="C12:C20" si="1">IF(AND(L12&lt;&gt;"",M12&lt;&gt;""),M12,"")</f>
        <v>2.5479999999999996</v>
      </c>
      <c r="D12" s="37" t="str">
        <f t="shared" ref="D12:D20" si="2">IF(AND(O12&lt;&gt;"",M12&lt;&gt;""),$O12,"")</f>
        <v>kg</v>
      </c>
      <c r="E12" s="38">
        <f t="shared" ref="E12:G43" si="3">IF(AND($L$5&gt;0,$O$46&gt;0),"-----",IF($C12&lt;&gt;"",IF($M12&lt;$O$3,$C12*E$47,ROUND($C12*E$47,2)),""))</f>
        <v>2.5479999999999996</v>
      </c>
      <c r="F12" s="38">
        <f t="shared" si="3"/>
        <v>5.0959999999999992</v>
      </c>
      <c r="G12" s="38">
        <f t="shared" si="3"/>
        <v>7.6439999999999984</v>
      </c>
      <c r="H12" s="34"/>
      <c r="I12" s="39"/>
      <c r="J12" s="40" t="str">
        <f>IF(L12&lt;&gt;"","X","")</f>
        <v>X</v>
      </c>
      <c r="K12" s="41" t="s">
        <v>55</v>
      </c>
      <c r="L12" s="42" t="s">
        <v>86</v>
      </c>
      <c r="M12" s="43">
        <f>SUM(M13:M15)</f>
        <v>2.5479999999999996</v>
      </c>
      <c r="N12" s="39"/>
      <c r="O12" s="44" t="s">
        <v>7</v>
      </c>
      <c r="P12" s="39"/>
      <c r="Q12" s="45" t="s">
        <v>70</v>
      </c>
      <c r="R12" s="39"/>
      <c r="S12" s="42" t="s">
        <v>105</v>
      </c>
      <c r="T12" s="33"/>
      <c r="W12" s="46" t="s">
        <v>7</v>
      </c>
      <c r="X12" s="47">
        <f t="shared" ref="X12:X29" si="4">IF(AND(Q12&lt;&gt;"o",Q12&lt;&gt;"o2",Q12&lt;&gt;"o3"),M12,0)</f>
        <v>0</v>
      </c>
    </row>
    <row r="13" spans="1:24" s="46" customFormat="1" ht="20.25" customHeight="1" x14ac:dyDescent="0.2">
      <c r="A13" s="34"/>
      <c r="B13" s="35" t="str">
        <f t="shared" si="0"/>
        <v xml:space="preserve">     Roggenmehl Type 1150</v>
      </c>
      <c r="C13" s="36">
        <f t="shared" si="1"/>
        <v>1.4</v>
      </c>
      <c r="D13" s="37" t="str">
        <f t="shared" si="2"/>
        <v>kg</v>
      </c>
      <c r="E13" s="38">
        <f t="shared" si="3"/>
        <v>1.4</v>
      </c>
      <c r="F13" s="38">
        <f t="shared" si="3"/>
        <v>2.8</v>
      </c>
      <c r="G13" s="38">
        <f t="shared" si="3"/>
        <v>4.1999999999999993</v>
      </c>
      <c r="H13" s="34"/>
      <c r="I13" s="39"/>
      <c r="J13" s="40" t="str">
        <f t="shared" ref="J13:J43" si="5">IF(L13&lt;&gt;"","X","")</f>
        <v>X</v>
      </c>
      <c r="K13" s="41" t="s">
        <v>55</v>
      </c>
      <c r="L13" s="42" t="s">
        <v>71</v>
      </c>
      <c r="M13" s="43">
        <v>1.4</v>
      </c>
      <c r="N13" s="39"/>
      <c r="O13" s="44" t="s">
        <v>7</v>
      </c>
      <c r="P13" s="39"/>
      <c r="Q13" s="45" t="s">
        <v>72</v>
      </c>
      <c r="R13" s="39"/>
      <c r="S13" s="42"/>
      <c r="T13" s="33"/>
      <c r="W13" s="46" t="s">
        <v>7</v>
      </c>
      <c r="X13" s="47">
        <f t="shared" si="4"/>
        <v>1.4</v>
      </c>
    </row>
    <row r="14" spans="1:24" s="46" customFormat="1" ht="20.25" customHeight="1" x14ac:dyDescent="0.2">
      <c r="A14" s="34"/>
      <c r="B14" s="35" t="str">
        <f>IF(L14="","",IF(OR(Q14="U",Q14="O2"),"     "&amp;L14,IF(OR(Q14="U2",Q14="O3"),"         "&amp;L14,IF(Q14="U3","            "&amp;L14,L14))))</f>
        <v xml:space="preserve">     Wasser</v>
      </c>
      <c r="C14" s="36">
        <f>IF(AND(L14&lt;&gt;"",M14&lt;&gt;""),M14,"")</f>
        <v>1.1199999999999999</v>
      </c>
      <c r="D14" s="37" t="str">
        <f>IF(AND(O14&lt;&gt;"",M14&lt;&gt;""),$O14,"")</f>
        <v>kg</v>
      </c>
      <c r="E14" s="38">
        <f t="shared" si="3"/>
        <v>1.1199999999999999</v>
      </c>
      <c r="F14" s="38">
        <f t="shared" si="3"/>
        <v>2.2399999999999998</v>
      </c>
      <c r="G14" s="38">
        <f t="shared" si="3"/>
        <v>3.3599999999999994</v>
      </c>
      <c r="H14" s="34"/>
      <c r="I14" s="39"/>
      <c r="J14" s="40" t="str">
        <f>IF(L14&lt;&gt;"","X","")</f>
        <v>X</v>
      </c>
      <c r="K14" s="41" t="s">
        <v>55</v>
      </c>
      <c r="L14" s="42" t="s">
        <v>74</v>
      </c>
      <c r="M14" s="43">
        <f>M13*0.8</f>
        <v>1.1199999999999999</v>
      </c>
      <c r="N14" s="39"/>
      <c r="O14" s="44" t="s">
        <v>7</v>
      </c>
      <c r="P14" s="39"/>
      <c r="Q14" s="45" t="s">
        <v>72</v>
      </c>
      <c r="R14" s="39"/>
      <c r="S14" s="42"/>
      <c r="T14" s="33"/>
      <c r="W14" s="46" t="s">
        <v>7</v>
      </c>
      <c r="X14" s="47">
        <f>IF(AND(Q14&lt;&gt;"o",Q14&lt;&gt;"o2",Q14&lt;&gt;"o3"),M14,0)</f>
        <v>1.1199999999999999</v>
      </c>
    </row>
    <row r="15" spans="1:24" s="46" customFormat="1" ht="20.25" customHeight="1" x14ac:dyDescent="0.2">
      <c r="A15" s="34"/>
      <c r="B15" s="35" t="str">
        <f t="shared" si="0"/>
        <v xml:space="preserve">     Salz</v>
      </c>
      <c r="C15" s="36">
        <f t="shared" si="1"/>
        <v>2.7999999999999997E-2</v>
      </c>
      <c r="D15" s="37" t="str">
        <f t="shared" si="2"/>
        <v>kg</v>
      </c>
      <c r="E15" s="38">
        <f t="shared" si="3"/>
        <v>2.7999999999999997E-2</v>
      </c>
      <c r="F15" s="38">
        <f t="shared" si="3"/>
        <v>5.5999999999999994E-2</v>
      </c>
      <c r="G15" s="38">
        <f t="shared" si="3"/>
        <v>8.3999999999999991E-2</v>
      </c>
      <c r="H15" s="34"/>
      <c r="I15" s="39"/>
      <c r="J15" s="40" t="str">
        <f t="shared" si="5"/>
        <v>X</v>
      </c>
      <c r="K15" s="41" t="s">
        <v>55</v>
      </c>
      <c r="L15" s="42" t="s">
        <v>73</v>
      </c>
      <c r="M15" s="43">
        <f>M13*0.02</f>
        <v>2.7999999999999997E-2</v>
      </c>
      <c r="N15" s="39"/>
      <c r="O15" s="44" t="s">
        <v>7</v>
      </c>
      <c r="P15" s="39"/>
      <c r="Q15" s="45" t="s">
        <v>72</v>
      </c>
      <c r="R15" s="39"/>
      <c r="S15" s="42"/>
      <c r="T15" s="33"/>
      <c r="W15" s="46" t="s">
        <v>7</v>
      </c>
      <c r="X15" s="47">
        <f t="shared" si="4"/>
        <v>2.7999999999999997E-2</v>
      </c>
    </row>
    <row r="16" spans="1:24" s="46" customFormat="1" ht="20.25" customHeight="1" x14ac:dyDescent="0.2">
      <c r="A16" s="34"/>
      <c r="B16" s="35" t="str">
        <f t="shared" si="0"/>
        <v>Brühstück Dinkelflocken TA300</v>
      </c>
      <c r="C16" s="36">
        <f t="shared" si="1"/>
        <v>2.1699999999999995</v>
      </c>
      <c r="D16" s="37" t="str">
        <f t="shared" si="2"/>
        <v>kg</v>
      </c>
      <c r="E16" s="38">
        <f t="shared" si="3"/>
        <v>2.1699999999999995</v>
      </c>
      <c r="F16" s="38">
        <f t="shared" si="3"/>
        <v>4.339999999999999</v>
      </c>
      <c r="G16" s="38">
        <f t="shared" si="3"/>
        <v>6.509999999999998</v>
      </c>
      <c r="H16" s="34"/>
      <c r="I16" s="39"/>
      <c r="J16" s="40" t="str">
        <f t="shared" si="5"/>
        <v>X</v>
      </c>
      <c r="K16" s="41" t="s">
        <v>55</v>
      </c>
      <c r="L16" s="42" t="s">
        <v>75</v>
      </c>
      <c r="M16" s="43">
        <f>SUM(M17:M19)</f>
        <v>2.1699999999999995</v>
      </c>
      <c r="N16" s="39"/>
      <c r="O16" s="44" t="s">
        <v>7</v>
      </c>
      <c r="P16" s="39"/>
      <c r="Q16" s="45" t="s">
        <v>70</v>
      </c>
      <c r="R16" s="39"/>
      <c r="S16" s="42"/>
      <c r="T16" s="33"/>
      <c r="W16" s="46" t="s">
        <v>7</v>
      </c>
      <c r="X16" s="47">
        <f t="shared" si="4"/>
        <v>0</v>
      </c>
    </row>
    <row r="17" spans="1:24" s="46" customFormat="1" ht="20.25" customHeight="1" x14ac:dyDescent="0.2">
      <c r="A17" s="34"/>
      <c r="B17" s="35" t="str">
        <f t="shared" si="0"/>
        <v xml:space="preserve">     Dinkelflocken</v>
      </c>
      <c r="C17" s="36">
        <f t="shared" si="1"/>
        <v>0.7</v>
      </c>
      <c r="D17" s="37" t="str">
        <f t="shared" si="2"/>
        <v>kg</v>
      </c>
      <c r="E17" s="38">
        <f t="shared" si="3"/>
        <v>0.7</v>
      </c>
      <c r="F17" s="38">
        <f t="shared" si="3"/>
        <v>1.4</v>
      </c>
      <c r="G17" s="38">
        <f t="shared" si="3"/>
        <v>2.0999999999999996</v>
      </c>
      <c r="H17" s="34"/>
      <c r="I17" s="39"/>
      <c r="J17" s="40" t="str">
        <f t="shared" si="5"/>
        <v>X</v>
      </c>
      <c r="K17" s="41" t="s">
        <v>55</v>
      </c>
      <c r="L17" s="42" t="s">
        <v>76</v>
      </c>
      <c r="M17" s="43">
        <v>0.7</v>
      </c>
      <c r="N17" s="39"/>
      <c r="O17" s="44" t="s">
        <v>7</v>
      </c>
      <c r="P17" s="39"/>
      <c r="Q17" s="45" t="s">
        <v>72</v>
      </c>
      <c r="R17" s="39"/>
      <c r="S17" s="42"/>
      <c r="T17" s="33"/>
      <c r="W17" s="46" t="s">
        <v>7</v>
      </c>
      <c r="X17" s="47">
        <f t="shared" si="4"/>
        <v>0.7</v>
      </c>
    </row>
    <row r="18" spans="1:24" s="46" customFormat="1" ht="20.25" customHeight="1" x14ac:dyDescent="0.2">
      <c r="A18" s="34"/>
      <c r="B18" s="35" t="str">
        <f t="shared" si="0"/>
        <v xml:space="preserve">     Wasser kochend</v>
      </c>
      <c r="C18" s="36">
        <f t="shared" si="1"/>
        <v>1.4</v>
      </c>
      <c r="D18" s="37" t="str">
        <f t="shared" si="2"/>
        <v>kg</v>
      </c>
      <c r="E18" s="38">
        <f t="shared" si="3"/>
        <v>1.4</v>
      </c>
      <c r="F18" s="38">
        <f t="shared" si="3"/>
        <v>2.8</v>
      </c>
      <c r="G18" s="38">
        <f t="shared" si="3"/>
        <v>4.1999999999999993</v>
      </c>
      <c r="H18" s="34"/>
      <c r="I18" s="39"/>
      <c r="J18" s="40" t="str">
        <f t="shared" si="5"/>
        <v>X</v>
      </c>
      <c r="K18" s="41" t="s">
        <v>55</v>
      </c>
      <c r="L18" s="42" t="s">
        <v>77</v>
      </c>
      <c r="M18" s="43">
        <v>1.4</v>
      </c>
      <c r="N18" s="39"/>
      <c r="O18" s="44" t="s">
        <v>7</v>
      </c>
      <c r="P18" s="39"/>
      <c r="Q18" s="45" t="s">
        <v>72</v>
      </c>
      <c r="R18" s="39"/>
      <c r="S18" s="42"/>
      <c r="T18" s="33"/>
      <c r="W18" s="46" t="s">
        <v>7</v>
      </c>
      <c r="X18" s="47">
        <f t="shared" si="4"/>
        <v>1.4</v>
      </c>
    </row>
    <row r="19" spans="1:24" s="46" customFormat="1" ht="20.25" customHeight="1" x14ac:dyDescent="0.2">
      <c r="A19" s="34"/>
      <c r="B19" s="35" t="str">
        <f t="shared" si="0"/>
        <v xml:space="preserve">     Salz</v>
      </c>
      <c r="C19" s="36">
        <f t="shared" si="1"/>
        <v>6.9999999999999993E-2</v>
      </c>
      <c r="D19" s="37" t="str">
        <f t="shared" si="2"/>
        <v>kg</v>
      </c>
      <c r="E19" s="38">
        <f t="shared" si="3"/>
        <v>6.9999999999999993E-2</v>
      </c>
      <c r="F19" s="38">
        <f t="shared" si="3"/>
        <v>0.13999999999999999</v>
      </c>
      <c r="G19" s="38">
        <f t="shared" si="3"/>
        <v>0.20999999999999996</v>
      </c>
      <c r="H19" s="34"/>
      <c r="I19" s="39"/>
      <c r="J19" s="40" t="str">
        <f t="shared" si="5"/>
        <v>X</v>
      </c>
      <c r="K19" s="41" t="s">
        <v>55</v>
      </c>
      <c r="L19" s="42" t="s">
        <v>73</v>
      </c>
      <c r="M19" s="43">
        <v>6.9999999999999993E-2</v>
      </c>
      <c r="N19" s="39"/>
      <c r="O19" s="44" t="s">
        <v>7</v>
      </c>
      <c r="P19" s="39"/>
      <c r="Q19" s="45" t="s">
        <v>72</v>
      </c>
      <c r="R19" s="39"/>
      <c r="S19" s="42"/>
      <c r="T19" s="33"/>
      <c r="W19" s="46" t="s">
        <v>7</v>
      </c>
      <c r="X19" s="47">
        <f t="shared" si="4"/>
        <v>6.9999999999999993E-2</v>
      </c>
    </row>
    <row r="20" spans="1:24" s="46" customFormat="1" ht="20.25" customHeight="1" x14ac:dyDescent="0.2">
      <c r="A20" s="34"/>
      <c r="B20" s="35" t="str">
        <f t="shared" si="0"/>
        <v>Quellstück</v>
      </c>
      <c r="C20" s="36">
        <f t="shared" si="1"/>
        <v>4.5049999999999999</v>
      </c>
      <c r="D20" s="37" t="str">
        <f t="shared" si="2"/>
        <v>kg</v>
      </c>
      <c r="E20" s="38">
        <f t="shared" si="3"/>
        <v>4.5049999999999999</v>
      </c>
      <c r="F20" s="38">
        <f t="shared" si="3"/>
        <v>9.01</v>
      </c>
      <c r="G20" s="38">
        <f t="shared" si="3"/>
        <v>13.515000000000001</v>
      </c>
      <c r="H20" s="34"/>
      <c r="I20" s="39"/>
      <c r="J20" s="40" t="str">
        <f>IF(L20&lt;&gt;"","X","")</f>
        <v>X</v>
      </c>
      <c r="K20" s="41" t="s">
        <v>55</v>
      </c>
      <c r="L20" s="42" t="s">
        <v>78</v>
      </c>
      <c r="M20" s="43">
        <f>SUM(M21,M25:M30)</f>
        <v>4.5049999999999999</v>
      </c>
      <c r="N20" s="39"/>
      <c r="O20" s="44" t="s">
        <v>7</v>
      </c>
      <c r="P20" s="39"/>
      <c r="Q20" s="45" t="s">
        <v>70</v>
      </c>
      <c r="R20" s="39"/>
      <c r="S20" s="42"/>
      <c r="T20" s="33"/>
      <c r="W20" s="46" t="s">
        <v>7</v>
      </c>
      <c r="X20" s="47">
        <f t="shared" si="4"/>
        <v>0</v>
      </c>
    </row>
    <row r="21" spans="1:24" s="46" customFormat="1" ht="20.25" customHeight="1" x14ac:dyDescent="0.2">
      <c r="A21" s="34"/>
      <c r="B21" s="35" t="str">
        <f>IF(L21="","",IF(OR(Q21="U",Q21="O2"),"     "&amp;L21,IF(OR(Q21="U2",Q21="O3"),"         "&amp;L21,IF(Q21="U3","            "&amp;L21,L21))))</f>
        <v xml:space="preserve">     Standard-Körnermischung</v>
      </c>
      <c r="C21" s="36">
        <f>IF(AND(L21&lt;&gt;"",M21&lt;&gt;""),M21,"")</f>
        <v>1.5</v>
      </c>
      <c r="D21" s="37" t="str">
        <f>IF(AND(O21&lt;&gt;"",M21&lt;&gt;""),$O21,"")</f>
        <v>kg</v>
      </c>
      <c r="E21" s="38">
        <f t="shared" si="3"/>
        <v>1.5</v>
      </c>
      <c r="F21" s="38">
        <f t="shared" si="3"/>
        <v>3</v>
      </c>
      <c r="G21" s="38">
        <f t="shared" si="3"/>
        <v>4.5</v>
      </c>
      <c r="H21" s="34"/>
      <c r="I21" s="39"/>
      <c r="J21" s="40" t="str">
        <f>IF(L21&lt;&gt;"","X","")</f>
        <v>X</v>
      </c>
      <c r="K21" s="41" t="s">
        <v>55</v>
      </c>
      <c r="L21" s="42" t="s">
        <v>87</v>
      </c>
      <c r="M21" s="43">
        <f>SUM(M22:M24)</f>
        <v>1.5</v>
      </c>
      <c r="N21" s="39"/>
      <c r="O21" s="44" t="s">
        <v>7</v>
      </c>
      <c r="P21" s="39"/>
      <c r="Q21" s="45" t="s">
        <v>88</v>
      </c>
      <c r="R21" s="39"/>
      <c r="S21" s="42"/>
      <c r="T21" s="33"/>
      <c r="W21" s="46" t="s">
        <v>7</v>
      </c>
      <c r="X21" s="47">
        <f>IF(AND(Q21&lt;&gt;"o",Q21&lt;&gt;"o2",Q21&lt;&gt;"o3"),M21,0)</f>
        <v>0</v>
      </c>
    </row>
    <row r="22" spans="1:24" s="46" customFormat="1" ht="20.25" customHeight="1" x14ac:dyDescent="0.2">
      <c r="A22" s="34"/>
      <c r="B22" s="35" t="str">
        <f t="shared" si="0"/>
        <v xml:space="preserve">         Sonnenblumenkerne geröstet</v>
      </c>
      <c r="C22" s="36">
        <f t="shared" ref="C22:C32" si="6">IF(AND(L22&lt;&gt;"",M22&lt;&gt;""),M22,"")</f>
        <v>0.5</v>
      </c>
      <c r="D22" s="37" t="str">
        <f t="shared" ref="D22:D32" si="7">IF(AND(O22&lt;&gt;"",M22&lt;&gt;""),$O22,"")</f>
        <v>kg</v>
      </c>
      <c r="E22" s="38">
        <f t="shared" si="3"/>
        <v>0.5</v>
      </c>
      <c r="F22" s="38">
        <f t="shared" si="3"/>
        <v>1</v>
      </c>
      <c r="G22" s="38">
        <f t="shared" si="3"/>
        <v>1.5</v>
      </c>
      <c r="H22" s="34"/>
      <c r="I22" s="39"/>
      <c r="J22" s="40" t="str">
        <f t="shared" si="5"/>
        <v>X</v>
      </c>
      <c r="K22" s="41" t="s">
        <v>55</v>
      </c>
      <c r="L22" s="42" t="s">
        <v>79</v>
      </c>
      <c r="M22" s="43">
        <v>0.5</v>
      </c>
      <c r="N22" s="39"/>
      <c r="O22" s="44" t="s">
        <v>7</v>
      </c>
      <c r="P22" s="39"/>
      <c r="Q22" s="45" t="s">
        <v>89</v>
      </c>
      <c r="R22" s="39"/>
      <c r="S22" s="42"/>
      <c r="T22" s="33"/>
      <c r="W22" s="46" t="s">
        <v>7</v>
      </c>
      <c r="X22" s="47">
        <f t="shared" si="4"/>
        <v>0.5</v>
      </c>
    </row>
    <row r="23" spans="1:24" s="46" customFormat="1" ht="20.25" customHeight="1" x14ac:dyDescent="0.2">
      <c r="A23" s="34"/>
      <c r="B23" s="35" t="str">
        <f t="shared" si="0"/>
        <v xml:space="preserve">         Leinsamen</v>
      </c>
      <c r="C23" s="36">
        <f t="shared" si="6"/>
        <v>0.5</v>
      </c>
      <c r="D23" s="37" t="str">
        <f t="shared" si="7"/>
        <v>kg</v>
      </c>
      <c r="E23" s="38">
        <f t="shared" si="3"/>
        <v>0.5</v>
      </c>
      <c r="F23" s="38">
        <f t="shared" si="3"/>
        <v>1</v>
      </c>
      <c r="G23" s="38">
        <f t="shared" si="3"/>
        <v>1.5</v>
      </c>
      <c r="H23" s="34"/>
      <c r="I23" s="39"/>
      <c r="J23" s="40" t="str">
        <f t="shared" si="5"/>
        <v>X</v>
      </c>
      <c r="K23" s="41" t="s">
        <v>55</v>
      </c>
      <c r="L23" s="42" t="s">
        <v>80</v>
      </c>
      <c r="M23" s="43">
        <v>0.5</v>
      </c>
      <c r="N23" s="39"/>
      <c r="O23" s="44" t="s">
        <v>7</v>
      </c>
      <c r="P23" s="39"/>
      <c r="Q23" s="45" t="s">
        <v>89</v>
      </c>
      <c r="R23" s="39"/>
      <c r="S23" s="42"/>
      <c r="T23" s="33"/>
      <c r="W23" s="46" t="s">
        <v>7</v>
      </c>
      <c r="X23" s="47">
        <f t="shared" si="4"/>
        <v>0.5</v>
      </c>
    </row>
    <row r="24" spans="1:24" s="46" customFormat="1" ht="20.25" customHeight="1" x14ac:dyDescent="0.2">
      <c r="A24" s="34"/>
      <c r="B24" s="35" t="str">
        <f t="shared" si="0"/>
        <v xml:space="preserve">         Lupinenschrot</v>
      </c>
      <c r="C24" s="36">
        <f t="shared" si="6"/>
        <v>0.5</v>
      </c>
      <c r="D24" s="37" t="str">
        <f t="shared" si="7"/>
        <v>kg</v>
      </c>
      <c r="E24" s="38">
        <f t="shared" si="3"/>
        <v>0.5</v>
      </c>
      <c r="F24" s="38">
        <f t="shared" si="3"/>
        <v>1</v>
      </c>
      <c r="G24" s="38">
        <f t="shared" si="3"/>
        <v>1.5</v>
      </c>
      <c r="H24" s="34"/>
      <c r="I24" s="39"/>
      <c r="J24" s="40" t="str">
        <f t="shared" si="5"/>
        <v>X</v>
      </c>
      <c r="K24" s="41" t="s">
        <v>55</v>
      </c>
      <c r="L24" s="42" t="s">
        <v>81</v>
      </c>
      <c r="M24" s="43">
        <v>0.5</v>
      </c>
      <c r="N24" s="39"/>
      <c r="O24" s="44" t="s">
        <v>7</v>
      </c>
      <c r="P24" s="39"/>
      <c r="Q24" s="45" t="s">
        <v>89</v>
      </c>
      <c r="R24" s="39"/>
      <c r="S24" s="42"/>
      <c r="T24" s="33"/>
      <c r="W24" s="46" t="s">
        <v>7</v>
      </c>
      <c r="X24" s="47">
        <f t="shared" si="4"/>
        <v>0.5</v>
      </c>
    </row>
    <row r="25" spans="1:24" s="46" customFormat="1" ht="20.25" customHeight="1" x14ac:dyDescent="0.2">
      <c r="A25" s="34"/>
      <c r="B25" s="35" t="str">
        <f>IF(L25="","",IF(OR(Q25="U",Q25="O2"),"     "&amp;L25,IF(OR(Q25="U2",Q25="O3"),"         "&amp;L25,IF(Q25="U3","            "&amp;L25,L25))))</f>
        <v xml:space="preserve">     maltflakes Roggen</v>
      </c>
      <c r="C25" s="36">
        <f>IF(AND(L25&lt;&gt;"",M25&lt;&gt;""),M25,"")</f>
        <v>0.6</v>
      </c>
      <c r="D25" s="37" t="str">
        <f>IF(AND(O25&lt;&gt;"",M25&lt;&gt;""),$O25,"")</f>
        <v>kg</v>
      </c>
      <c r="E25" s="38">
        <f t="shared" si="3"/>
        <v>0.6</v>
      </c>
      <c r="F25" s="38">
        <f t="shared" si="3"/>
        <v>1.2</v>
      </c>
      <c r="G25" s="38">
        <f t="shared" si="3"/>
        <v>1.7999999999999998</v>
      </c>
      <c r="H25" s="34"/>
      <c r="I25" s="39"/>
      <c r="J25" s="40" t="str">
        <f>IF(L25&lt;&gt;"","X","")</f>
        <v>X</v>
      </c>
      <c r="K25" s="41" t="s">
        <v>55</v>
      </c>
      <c r="L25" s="42" t="s">
        <v>103</v>
      </c>
      <c r="M25" s="43">
        <v>0.6</v>
      </c>
      <c r="N25" s="39"/>
      <c r="O25" s="44" t="s">
        <v>7</v>
      </c>
      <c r="P25" s="39"/>
      <c r="Q25" s="45" t="s">
        <v>72</v>
      </c>
      <c r="R25" s="39"/>
      <c r="S25" s="42" t="s">
        <v>91</v>
      </c>
      <c r="T25" s="33"/>
      <c r="W25" s="46" t="s">
        <v>7</v>
      </c>
      <c r="X25" s="47">
        <f>IF(AND(Q25&lt;&gt;"o",Q25&lt;&gt;"o2",Q25&lt;&gt;"o3"),M25,0)</f>
        <v>0.6</v>
      </c>
    </row>
    <row r="26" spans="1:24" s="46" customFormat="1" ht="20.25" customHeight="1" x14ac:dyDescent="0.2">
      <c r="A26" s="34"/>
      <c r="B26" s="35" t="str">
        <f>IF(L26="","",IF(OR(Q26="U",Q26="O2"),"     "&amp;L26,IF(OR(Q26="U2",Q26="O3"),"         "&amp;L26,IF(Q26="U3","            "&amp;L26,L26))))</f>
        <v xml:space="preserve">     liquimalt gold</v>
      </c>
      <c r="C26" s="36">
        <f>IF(AND(L26&lt;&gt;"",M26&lt;&gt;""),M26,"")</f>
        <v>0.6</v>
      </c>
      <c r="D26" s="37" t="str">
        <f>IF(AND(O26&lt;&gt;"",M26&lt;&gt;""),$O26,"")</f>
        <v>kg</v>
      </c>
      <c r="E26" s="38">
        <f t="shared" si="3"/>
        <v>0.6</v>
      </c>
      <c r="F26" s="38">
        <f t="shared" si="3"/>
        <v>1.2</v>
      </c>
      <c r="G26" s="38">
        <f t="shared" si="3"/>
        <v>1.7999999999999998</v>
      </c>
      <c r="H26" s="34"/>
      <c r="I26" s="39"/>
      <c r="J26" s="40" t="str">
        <f>IF(L26&lt;&gt;"","X","")</f>
        <v>X</v>
      </c>
      <c r="K26" s="41" t="s">
        <v>55</v>
      </c>
      <c r="L26" s="42" t="s">
        <v>90</v>
      </c>
      <c r="M26" s="43">
        <v>0.6</v>
      </c>
      <c r="N26" s="39"/>
      <c r="O26" s="44" t="s">
        <v>7</v>
      </c>
      <c r="P26" s="39"/>
      <c r="Q26" s="45" t="s">
        <v>72</v>
      </c>
      <c r="R26" s="39"/>
      <c r="S26" s="42" t="s">
        <v>101</v>
      </c>
      <c r="T26" s="33"/>
      <c r="W26" s="46" t="s">
        <v>7</v>
      </c>
      <c r="X26" s="47">
        <f>IF(AND(Q26&lt;&gt;"o",Q26&lt;&gt;"o2",Q26&lt;&gt;"o3"),M26,0)</f>
        <v>0.6</v>
      </c>
    </row>
    <row r="27" spans="1:24" s="46" customFormat="1" ht="20.25" customHeight="1" x14ac:dyDescent="0.2">
      <c r="A27" s="34"/>
      <c r="B27" s="35" t="str">
        <f>IF(L27="","",IF(OR(Q27="U",Q27="O2"),"     "&amp;L27,IF(OR(Q27="U2",Q27="O3"),"         "&amp;L27,IF(Q27="U3","            "&amp;L27,L27))))</f>
        <v xml:space="preserve">     fermalt</v>
      </c>
      <c r="C27" s="36">
        <f>IF(AND(L27&lt;&gt;"",M27&lt;&gt;""),M27,"")</f>
        <v>0.2</v>
      </c>
      <c r="D27" s="37" t="str">
        <f>IF(AND(O27&lt;&gt;"",M27&lt;&gt;""),$O27,"")</f>
        <v>kg</v>
      </c>
      <c r="E27" s="38">
        <f t="shared" si="3"/>
        <v>0.2</v>
      </c>
      <c r="F27" s="38">
        <f t="shared" si="3"/>
        <v>0.4</v>
      </c>
      <c r="G27" s="38">
        <f t="shared" si="3"/>
        <v>0.60000000000000009</v>
      </c>
      <c r="H27" s="34"/>
      <c r="I27" s="39"/>
      <c r="J27" s="40" t="str">
        <f>IF(L27&lt;&gt;"","X","")</f>
        <v>X</v>
      </c>
      <c r="K27" s="41" t="s">
        <v>55</v>
      </c>
      <c r="L27" s="42" t="s">
        <v>100</v>
      </c>
      <c r="M27" s="43">
        <v>0.2</v>
      </c>
      <c r="N27" s="39"/>
      <c r="O27" s="44" t="s">
        <v>7</v>
      </c>
      <c r="P27" s="39"/>
      <c r="Q27" s="45" t="s">
        <v>72</v>
      </c>
      <c r="R27" s="39"/>
      <c r="S27" s="42" t="s">
        <v>102</v>
      </c>
      <c r="T27" s="33"/>
      <c r="W27" s="46" t="s">
        <v>7</v>
      </c>
      <c r="X27" s="47">
        <f>IF(AND(Q27&lt;&gt;"o",Q27&lt;&gt;"o2",Q27&lt;&gt;"o3"),M27,0)</f>
        <v>0.2</v>
      </c>
    </row>
    <row r="28" spans="1:24" s="46" customFormat="1" ht="20.25" customHeight="1" x14ac:dyDescent="0.2">
      <c r="A28" s="34"/>
      <c r="B28" s="35" t="str">
        <f t="shared" si="0"/>
        <v xml:space="preserve">     Rapsöl</v>
      </c>
      <c r="C28" s="36">
        <f t="shared" si="6"/>
        <v>0.15</v>
      </c>
      <c r="D28" s="37" t="str">
        <f t="shared" si="7"/>
        <v>kg</v>
      </c>
      <c r="E28" s="38">
        <f t="shared" si="3"/>
        <v>0.15</v>
      </c>
      <c r="F28" s="38">
        <f t="shared" si="3"/>
        <v>0.3</v>
      </c>
      <c r="G28" s="38">
        <f t="shared" si="3"/>
        <v>0.44999999999999996</v>
      </c>
      <c r="H28" s="34"/>
      <c r="I28" s="39"/>
      <c r="J28" s="40" t="str">
        <f t="shared" si="5"/>
        <v>X</v>
      </c>
      <c r="K28" s="41" t="s">
        <v>55</v>
      </c>
      <c r="L28" s="42" t="s">
        <v>82</v>
      </c>
      <c r="M28" s="43">
        <v>0.15</v>
      </c>
      <c r="N28" s="39"/>
      <c r="O28" s="44" t="s">
        <v>7</v>
      </c>
      <c r="P28" s="39"/>
      <c r="Q28" s="45" t="s">
        <v>72</v>
      </c>
      <c r="R28" s="39"/>
      <c r="S28" s="42"/>
      <c r="T28" s="33"/>
      <c r="W28" s="46" t="s">
        <v>7</v>
      </c>
      <c r="X28" s="47">
        <f t="shared" si="4"/>
        <v>0.15</v>
      </c>
    </row>
    <row r="29" spans="1:24" s="46" customFormat="1" ht="20.25" customHeight="1" x14ac:dyDescent="0.2">
      <c r="A29" s="34"/>
      <c r="B29" s="35" t="str">
        <f t="shared" si="0"/>
        <v xml:space="preserve">     Salz</v>
      </c>
      <c r="C29" s="36">
        <f t="shared" si="6"/>
        <v>0.155</v>
      </c>
      <c r="D29" s="37" t="str">
        <f t="shared" si="7"/>
        <v>kg</v>
      </c>
      <c r="E29" s="38">
        <f t="shared" si="3"/>
        <v>0.155</v>
      </c>
      <c r="F29" s="38">
        <f t="shared" si="3"/>
        <v>0.31</v>
      </c>
      <c r="G29" s="38">
        <f t="shared" si="3"/>
        <v>0.46499999999999997</v>
      </c>
      <c r="H29" s="34"/>
      <c r="I29" s="39"/>
      <c r="J29" s="40" t="str">
        <f t="shared" si="5"/>
        <v>X</v>
      </c>
      <c r="K29" s="41" t="s">
        <v>55</v>
      </c>
      <c r="L29" s="42" t="s">
        <v>73</v>
      </c>
      <c r="M29" s="43">
        <v>0.155</v>
      </c>
      <c r="N29" s="39"/>
      <c r="O29" s="44" t="s">
        <v>7</v>
      </c>
      <c r="P29" s="39"/>
      <c r="Q29" s="45" t="s">
        <v>72</v>
      </c>
      <c r="R29" s="39"/>
      <c r="S29" s="42"/>
      <c r="T29" s="33"/>
      <c r="W29" s="46" t="s">
        <v>7</v>
      </c>
      <c r="X29" s="47">
        <f t="shared" si="4"/>
        <v>0.155</v>
      </c>
    </row>
    <row r="30" spans="1:24" s="46" customFormat="1" ht="20.25" customHeight="1" x14ac:dyDescent="0.2">
      <c r="A30" s="34"/>
      <c r="B30" s="35" t="str">
        <f t="shared" si="0"/>
        <v xml:space="preserve">     Wasser kalt</v>
      </c>
      <c r="C30" s="36">
        <f t="shared" si="6"/>
        <v>1.3</v>
      </c>
      <c r="D30" s="37" t="str">
        <f t="shared" si="7"/>
        <v>kg</v>
      </c>
      <c r="E30" s="38">
        <f t="shared" si="3"/>
        <v>1.3</v>
      </c>
      <c r="F30" s="38">
        <f t="shared" si="3"/>
        <v>2.6</v>
      </c>
      <c r="G30" s="38">
        <f t="shared" si="3"/>
        <v>3.9000000000000004</v>
      </c>
      <c r="H30" s="34"/>
      <c r="I30" s="39"/>
      <c r="J30" s="40" t="str">
        <f>IF(L30&lt;&gt;"","X","")</f>
        <v>X</v>
      </c>
      <c r="K30" s="41" t="s">
        <v>55</v>
      </c>
      <c r="L30" s="42" t="s">
        <v>83</v>
      </c>
      <c r="M30" s="43">
        <v>1.3</v>
      </c>
      <c r="N30" s="39"/>
      <c r="O30" s="44" t="s">
        <v>7</v>
      </c>
      <c r="P30" s="39"/>
      <c r="Q30" s="45" t="s">
        <v>72</v>
      </c>
      <c r="R30" s="39"/>
      <c r="S30" s="42"/>
      <c r="T30" s="33"/>
      <c r="W30" s="46" t="s">
        <v>7</v>
      </c>
      <c r="X30" s="47">
        <f>IF(AND(Q30&lt;&gt;"o",Q30&lt;&gt;"o2",Q30&lt;&gt;"o3"),M30,0)</f>
        <v>1.3</v>
      </c>
    </row>
    <row r="31" spans="1:24" s="46" customFormat="1" ht="20.25" customHeight="1" x14ac:dyDescent="0.2">
      <c r="A31" s="34"/>
      <c r="B31" s="35" t="str">
        <f t="shared" si="0"/>
        <v>Weizenmehl Type 1050</v>
      </c>
      <c r="C31" s="36">
        <f t="shared" si="6"/>
        <v>7.3</v>
      </c>
      <c r="D31" s="37" t="str">
        <f t="shared" si="7"/>
        <v>kg</v>
      </c>
      <c r="E31" s="38">
        <f t="shared" si="3"/>
        <v>7.3</v>
      </c>
      <c r="F31" s="38">
        <f t="shared" si="3"/>
        <v>14.6</v>
      </c>
      <c r="G31" s="38">
        <f t="shared" si="3"/>
        <v>21.9</v>
      </c>
      <c r="H31" s="34"/>
      <c r="I31" s="39"/>
      <c r="J31" s="40" t="str">
        <f>IF(L31&lt;&gt;"","X","")</f>
        <v>X</v>
      </c>
      <c r="K31" s="41" t="s">
        <v>55</v>
      </c>
      <c r="L31" s="42" t="s">
        <v>84</v>
      </c>
      <c r="M31" s="43">
        <v>7.3</v>
      </c>
      <c r="N31" s="39"/>
      <c r="O31" s="44" t="s">
        <v>7</v>
      </c>
      <c r="P31" s="39"/>
      <c r="Q31" s="45"/>
      <c r="R31" s="39"/>
      <c r="S31" s="42"/>
      <c r="T31" s="33"/>
      <c r="W31" s="46" t="s">
        <v>7</v>
      </c>
      <c r="X31" s="47">
        <f t="shared" ref="X31:X43" si="8">IF(AND(Q31&lt;&gt;"o",Q31&lt;&gt;"o2",Q31&lt;&gt;"o3"),M31,0)</f>
        <v>7.3</v>
      </c>
    </row>
    <row r="32" spans="1:24" s="46" customFormat="1" ht="20.25" customHeight="1" x14ac:dyDescent="0.2">
      <c r="A32" s="34"/>
      <c r="B32" s="35" t="str">
        <f t="shared" si="0"/>
        <v>minimalback  0,5%</v>
      </c>
      <c r="C32" s="36">
        <f t="shared" si="6"/>
        <v>0.02</v>
      </c>
      <c r="D32" s="37" t="str">
        <f t="shared" si="7"/>
        <v>kg</v>
      </c>
      <c r="E32" s="38">
        <f t="shared" si="3"/>
        <v>0.02</v>
      </c>
      <c r="F32" s="38">
        <f t="shared" si="3"/>
        <v>0.04</v>
      </c>
      <c r="G32" s="38">
        <f t="shared" si="3"/>
        <v>0.06</v>
      </c>
      <c r="H32" s="34"/>
      <c r="I32" s="39"/>
      <c r="J32" s="40" t="str">
        <f>IF(L32&lt;&gt;"","X","")</f>
        <v>X</v>
      </c>
      <c r="K32" s="41" t="s">
        <v>55</v>
      </c>
      <c r="L32" s="42" t="s">
        <v>93</v>
      </c>
      <c r="M32" s="43">
        <v>0.02</v>
      </c>
      <c r="N32" s="39"/>
      <c r="O32" s="44" t="s">
        <v>7</v>
      </c>
      <c r="P32" s="39"/>
      <c r="Q32" s="45"/>
      <c r="R32" s="39"/>
      <c r="S32" s="42"/>
      <c r="T32" s="33"/>
      <c r="W32" s="46" t="s">
        <v>7</v>
      </c>
      <c r="X32" s="47">
        <f t="shared" si="8"/>
        <v>0.02</v>
      </c>
    </row>
    <row r="33" spans="1:39" s="46" customFormat="1" ht="20.25" customHeight="1" x14ac:dyDescent="0.2">
      <c r="A33" s="34"/>
      <c r="B33" s="35" t="str">
        <f t="shared" si="0"/>
        <v>Hefe (nach Führung)</v>
      </c>
      <c r="C33" s="36">
        <f t="shared" ref="C33:C43" si="9">IF(AND(L33&lt;&gt;"",M33&lt;&gt;""),M33,"")</f>
        <v>0.24</v>
      </c>
      <c r="D33" s="37" t="str">
        <f t="shared" ref="D33:D43" si="10">IF(AND(O33&lt;&gt;"",M33&lt;&gt;""),$O33,"")</f>
        <v>kg</v>
      </c>
      <c r="E33" s="38">
        <f t="shared" si="3"/>
        <v>0.24</v>
      </c>
      <c r="F33" s="38">
        <f t="shared" si="3"/>
        <v>0.48</v>
      </c>
      <c r="G33" s="38">
        <f t="shared" si="3"/>
        <v>0.72</v>
      </c>
      <c r="H33" s="34"/>
      <c r="I33" s="39"/>
      <c r="J33" s="40" t="str">
        <f t="shared" si="5"/>
        <v>X</v>
      </c>
      <c r="K33" s="41" t="s">
        <v>55</v>
      </c>
      <c r="L33" s="42" t="s">
        <v>92</v>
      </c>
      <c r="M33" s="43">
        <v>0.24</v>
      </c>
      <c r="N33" s="39"/>
      <c r="O33" s="44" t="s">
        <v>7</v>
      </c>
      <c r="P33" s="39"/>
      <c r="Q33" s="45"/>
      <c r="R33" s="39"/>
      <c r="S33" s="42"/>
      <c r="T33" s="33"/>
      <c r="W33" s="46" t="s">
        <v>7</v>
      </c>
      <c r="X33" s="47">
        <f t="shared" si="8"/>
        <v>0.24</v>
      </c>
    </row>
    <row r="34" spans="1:39" s="46" customFormat="1" ht="20.25" customHeight="1" x14ac:dyDescent="0.2">
      <c r="A34" s="34"/>
      <c r="B34" s="35" t="str">
        <f t="shared" si="0"/>
        <v>Wasser ca.</v>
      </c>
      <c r="C34" s="36">
        <f t="shared" si="9"/>
        <v>3.7</v>
      </c>
      <c r="D34" s="37" t="str">
        <f t="shared" si="10"/>
        <v>kg</v>
      </c>
      <c r="E34" s="38">
        <f t="shared" si="3"/>
        <v>3.7</v>
      </c>
      <c r="F34" s="38">
        <f t="shared" si="3"/>
        <v>7.4</v>
      </c>
      <c r="G34" s="38">
        <f t="shared" si="3"/>
        <v>11.100000000000001</v>
      </c>
      <c r="H34" s="34"/>
      <c r="I34" s="39"/>
      <c r="J34" s="40" t="str">
        <f t="shared" si="5"/>
        <v>X</v>
      </c>
      <c r="K34" s="41" t="s">
        <v>55</v>
      </c>
      <c r="L34" s="42" t="s">
        <v>85</v>
      </c>
      <c r="M34" s="43">
        <v>3.7</v>
      </c>
      <c r="N34" s="39"/>
      <c r="O34" s="44" t="s">
        <v>7</v>
      </c>
      <c r="P34" s="39"/>
      <c r="Q34" s="45"/>
      <c r="R34" s="39"/>
      <c r="S34" s="42"/>
      <c r="T34" s="33"/>
      <c r="W34" s="46" t="s">
        <v>7</v>
      </c>
      <c r="X34" s="47">
        <f t="shared" si="8"/>
        <v>3.7</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100"/>
      <c r="C44" s="100"/>
      <c r="D44" s="100"/>
      <c r="E44" s="100"/>
      <c r="F44" s="100"/>
      <c r="G44" s="101"/>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42820.550081712965</v>
      </c>
      <c r="C46" s="58">
        <f>IF(O46&gt;0,"",X46)</f>
        <v>20.482999999999997</v>
      </c>
      <c r="D46" s="59"/>
      <c r="E46" s="60">
        <f>IF($O$46&gt;0,"-----",IF($L$5&lt;&gt;"",$L$5*E10,E10*$C$46))</f>
        <v>20.482999999999997</v>
      </c>
      <c r="F46" s="60">
        <f>IF($O$46&gt;0,"-----",IF($L$5&lt;&gt;"",$L$5*F10,F10*$C$46))</f>
        <v>40.965999999999994</v>
      </c>
      <c r="G46" s="60">
        <f>IF($O$46&gt;0,"-----",IF($L$5&lt;&gt;"",$L$5*G10,G10*$C$46))</f>
        <v>61.448999999999991</v>
      </c>
      <c r="H46" s="20"/>
      <c r="I46" s="17"/>
      <c r="J46" s="55" t="s">
        <v>29</v>
      </c>
      <c r="K46" s="61"/>
      <c r="L46" s="61"/>
      <c r="M46" s="61"/>
      <c r="N46" s="61"/>
      <c r="O46" s="62">
        <f>COUNTIF(O12:O43,"=St.")</f>
        <v>0</v>
      </c>
      <c r="P46" s="61"/>
      <c r="Q46" s="61"/>
      <c r="R46" s="9"/>
      <c r="X46" s="63">
        <f>SUM(X11:X45)</f>
        <v>20.482999999999997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1"/>
      <c r="C54" s="92"/>
      <c r="D54" s="92"/>
      <c r="E54" s="92"/>
      <c r="F54" s="92"/>
      <c r="G54" s="93"/>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42" customHeight="1" x14ac:dyDescent="0.25">
      <c r="A57" s="77"/>
      <c r="B57" s="103" t="s">
        <v>104</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90" t="s">
        <v>94</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20</v>
      </c>
      <c r="C85" s="90" t="s">
        <v>95</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96</v>
      </c>
      <c r="D86" s="90"/>
      <c r="E86" s="90"/>
      <c r="F86" s="90"/>
      <c r="G86" s="90"/>
      <c r="H86" s="77"/>
      <c r="I86" s="77"/>
      <c r="J86" s="73" t="str">
        <f>IF(C86&lt;&gt;"","X","")</f>
        <v>X</v>
      </c>
      <c r="K86" s="77"/>
      <c r="L86" s="77"/>
      <c r="M86" s="77"/>
      <c r="N86" s="77"/>
      <c r="O86" s="77"/>
      <c r="P86" s="77"/>
      <c r="Q86" s="77"/>
      <c r="R86" s="77"/>
    </row>
    <row r="87" spans="1:18" s="78" customFormat="1" ht="19.5" customHeight="1" x14ac:dyDescent="0.25">
      <c r="A87" s="74"/>
      <c r="B87" s="81" t="s">
        <v>9</v>
      </c>
      <c r="C87" s="90" t="s">
        <v>97</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90"/>
      <c r="D95" s="90"/>
      <c r="E95" s="90"/>
      <c r="F95" s="90"/>
      <c r="G95" s="90"/>
      <c r="H95" s="77"/>
      <c r="I95" s="77"/>
      <c r="J95" s="73" t="str">
        <f>IF(C95&lt;&gt;"","X","")</f>
        <v/>
      </c>
      <c r="K95" s="77"/>
      <c r="L95" s="77"/>
      <c r="M95" s="77"/>
      <c r="N95" s="77"/>
      <c r="O95" s="77"/>
      <c r="P95" s="77"/>
      <c r="Q95" s="77"/>
      <c r="R95" s="77"/>
    </row>
    <row r="96" spans="1:18" s="78" customFormat="1" ht="58.5" hidden="1" customHeight="1" x14ac:dyDescent="0.25">
      <c r="A96" s="74"/>
      <c r="B96" s="83" t="s">
        <v>23</v>
      </c>
      <c r="C96" s="90"/>
      <c r="D96" s="90"/>
      <c r="E96" s="90"/>
      <c r="F96" s="90"/>
      <c r="G96" s="90"/>
      <c r="H96" s="77"/>
      <c r="I96" s="77"/>
      <c r="J96" s="73" t="str">
        <f>IF(C96&lt;&gt;"","X","")</f>
        <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23.25" customHeight="1" x14ac:dyDescent="0.25">
      <c r="A102" s="74"/>
      <c r="B102" s="83" t="s">
        <v>33</v>
      </c>
      <c r="C102" s="90" t="s">
        <v>98</v>
      </c>
      <c r="D102" s="90"/>
      <c r="E102" s="90"/>
      <c r="F102" s="90"/>
      <c r="G102" s="90"/>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66" customHeight="1" x14ac:dyDescent="0.25">
      <c r="A107" s="74"/>
      <c r="B107" s="81" t="s">
        <v>38</v>
      </c>
      <c r="C107" s="90" t="s">
        <v>99</v>
      </c>
      <c r="D107" s="90"/>
      <c r="E107" s="90"/>
      <c r="F107" s="90"/>
      <c r="G107" s="90"/>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90"/>
      <c r="D117" s="90"/>
      <c r="E117" s="90"/>
      <c r="F117" s="90"/>
      <c r="G117" s="90"/>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hidden="1" x14ac:dyDescent="0.25">
      <c r="A119" s="74"/>
      <c r="B119" s="75" t="s">
        <v>67</v>
      </c>
      <c r="C119" s="76"/>
      <c r="D119" s="76"/>
      <c r="E119" s="76"/>
      <c r="F119" s="76"/>
      <c r="G119" s="76"/>
      <c r="H119" s="77"/>
      <c r="I119" s="77"/>
      <c r="J119" s="73" t="str">
        <f>IF(J120="X","X","")</f>
        <v/>
      </c>
      <c r="K119" s="77"/>
      <c r="L119" s="77"/>
      <c r="M119" s="77"/>
      <c r="N119" s="77"/>
      <c r="O119" s="77"/>
      <c r="P119" s="77"/>
      <c r="Q119" s="77"/>
      <c r="R119" s="77"/>
    </row>
    <row r="120" spans="1:18" s="78" customFormat="1" ht="54.75" hidden="1" customHeight="1" x14ac:dyDescent="0.25">
      <c r="A120" s="77"/>
      <c r="B120" s="91"/>
      <c r="C120" s="92"/>
      <c r="D120" s="92"/>
      <c r="E120" s="92"/>
      <c r="F120" s="92"/>
      <c r="G120" s="93"/>
      <c r="H120" s="77"/>
      <c r="I120" s="77"/>
      <c r="J120" s="73" t="str">
        <f>IF(B120&lt;&gt;"","X","")</f>
        <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17" priority="11" stopIfTrue="1">
      <formula>$Q45="u"</formula>
    </cfRule>
  </conditionalFormatting>
  <conditionalFormatting sqref="B44">
    <cfRule type="expression" dxfId="16" priority="16" stopIfTrue="1">
      <formula>$Q44="u"</formula>
    </cfRule>
  </conditionalFormatting>
  <conditionalFormatting sqref="M11:T11 J46:Q49 J7:K13 L12:N13 J45:T45 J50:J55 L7:L11 M7:Q10 J44:S44 U44:AM44 J59:J120 S35:S43 T35:T44 S12:T34 J14:N43 P12:Q43">
    <cfRule type="expression" dxfId="15" priority="12" stopIfTrue="1">
      <formula>#REF!&lt;&gt;""</formula>
    </cfRule>
  </conditionalFormatting>
  <conditionalFormatting sqref="O12:O43">
    <cfRule type="expression" dxfId="11" priority="14" stopIfTrue="1">
      <formula>#REF!&lt;&gt;""</formula>
    </cfRule>
  </conditionalFormatting>
  <conditionalFormatting sqref="B10">
    <cfRule type="cellIs" dxfId="10" priority="13" stopIfTrue="1" operator="equal">
      <formula>0</formula>
    </cfRule>
  </conditionalFormatting>
  <conditionalFormatting sqref="J56:J58">
    <cfRule type="expression" dxfId="9" priority="10" stopIfTrue="1">
      <formula>#REF!&lt;&gt;""</formula>
    </cfRule>
  </conditionalFormatting>
  <conditionalFormatting sqref="B12:G43">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count="2">
    <dataValidation type="list" allowBlank="1" showErrorMessage="1" sqref="O12:O32 O33:O43">
      <formula1>"kg,ltr,St."</formula1>
    </dataValidation>
    <dataValidation type="list" allowBlank="1" showInputMessage="1" showErrorMessage="1" sqref="Q12:Q32 Q33: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2017-03-26T11:12:17Z</cp:lastPrinted>
  <dcterms:created xsi:type="dcterms:W3CDTF">2010-01-14T09:56:01Z</dcterms:created>
  <dcterms:modified xsi:type="dcterms:W3CDTF">2017-03-26T11:12:54Z</dcterms:modified>
</cp:coreProperties>
</file>