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afelbrötchen\"/>
    </mc:Choice>
  </mc:AlternateContent>
  <bookViews>
    <workbookView xWindow="21600"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6" i="2" l="1"/>
  <c r="M15" i="2"/>
  <c r="M14" i="2"/>
  <c r="M12" i="2" l="1"/>
  <c r="J56" i="2" l="1"/>
  <c r="J55" i="2" s="1"/>
  <c r="J57" i="2" s="1"/>
  <c r="J53" i="2" l="1"/>
  <c r="J52" i="2" s="1"/>
  <c r="J54" i="2" s="1"/>
  <c r="J60" i="2"/>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17" i="2"/>
  <c r="X19" i="2"/>
  <c r="X21" i="2"/>
  <c r="X22" i="2"/>
  <c r="X24" i="2"/>
  <c r="X25" i="2"/>
  <c r="X18" i="2"/>
  <c r="X23" i="2"/>
  <c r="X26" i="2"/>
  <c r="X27" i="2"/>
  <c r="X28" i="2"/>
  <c r="X29" i="2"/>
  <c r="X30" i="2"/>
  <c r="X31" i="2"/>
  <c r="X32" i="2"/>
  <c r="X33" i="2"/>
  <c r="X34" i="2"/>
  <c r="X35" i="2"/>
  <c r="X36" i="2"/>
  <c r="X37" i="2"/>
  <c r="X38" i="2"/>
  <c r="X39" i="2"/>
  <c r="X40" i="2"/>
  <c r="X41" i="2"/>
  <c r="X42" i="2"/>
  <c r="X20" i="2"/>
  <c r="C25" i="2"/>
  <c r="D25" i="2"/>
  <c r="C18" i="2"/>
  <c r="D18" i="2"/>
  <c r="C23" i="2"/>
  <c r="D23" i="2"/>
  <c r="C20" i="2"/>
  <c r="D20"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9" i="2"/>
  <c r="D19" i="2"/>
  <c r="C21" i="2"/>
  <c r="D21" i="2"/>
  <c r="C22" i="2"/>
  <c r="D22" i="2"/>
  <c r="E46" i="2"/>
  <c r="O45" i="2"/>
  <c r="F46" i="2"/>
  <c r="G46" i="2"/>
  <c r="C24" i="2"/>
  <c r="B27" i="2"/>
  <c r="B28" i="2"/>
  <c r="B29" i="2"/>
  <c r="B30" i="2"/>
  <c r="B31" i="2"/>
  <c r="B32" i="2"/>
  <c r="B33" i="2"/>
  <c r="B34" i="2"/>
  <c r="B35" i="2"/>
  <c r="B36" i="2"/>
  <c r="B37" i="2"/>
  <c r="B38" i="2"/>
  <c r="B39" i="2"/>
  <c r="B40" i="2"/>
  <c r="B41" i="2"/>
  <c r="B42" i="2"/>
  <c r="B12" i="2"/>
  <c r="B13" i="2"/>
  <c r="B14" i="2"/>
  <c r="B15" i="2"/>
  <c r="B16" i="2"/>
  <c r="B17" i="2"/>
  <c r="B19" i="2"/>
  <c r="B21" i="2"/>
  <c r="B22" i="2"/>
  <c r="B24" i="2"/>
  <c r="B25" i="2"/>
  <c r="B18" i="2"/>
  <c r="B23" i="2"/>
  <c r="B20"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9" i="2"/>
  <c r="J21" i="2"/>
  <c r="D24" i="2"/>
  <c r="J24" i="2"/>
  <c r="J25" i="2"/>
  <c r="J18" i="2"/>
  <c r="J23" i="2"/>
  <c r="J29" i="2"/>
  <c r="J30" i="2"/>
  <c r="J31" i="2"/>
  <c r="J32" i="2"/>
  <c r="J33" i="2"/>
  <c r="J34" i="2"/>
  <c r="J20" i="2"/>
  <c r="J35" i="2"/>
  <c r="J36" i="2"/>
  <c r="J22" i="2"/>
  <c r="J26" i="2"/>
  <c r="J27" i="2"/>
  <c r="J28" i="2"/>
  <c r="J37" i="2"/>
  <c r="J38" i="2"/>
  <c r="J39" i="2"/>
  <c r="J40" i="2"/>
  <c r="J41" i="2"/>
  <c r="J42" i="2"/>
  <c r="J61" i="2"/>
  <c r="J66" i="2"/>
  <c r="J70" i="2"/>
  <c r="J69" i="2"/>
  <c r="J12" i="2"/>
  <c r="B10" i="2"/>
  <c r="J58" i="2" l="1"/>
  <c r="J62" i="2" s="1"/>
  <c r="J88" i="2"/>
  <c r="J92" i="2" s="1"/>
  <c r="J63" i="2"/>
  <c r="J67" i="2" s="1"/>
  <c r="E20" i="2"/>
  <c r="J103" i="2"/>
  <c r="J108" i="2" s="1"/>
  <c r="J72" i="2"/>
  <c r="J76" i="2" s="1"/>
  <c r="F12" i="2"/>
  <c r="F38" i="2"/>
  <c r="G14" i="2"/>
  <c r="E41" i="2"/>
  <c r="F25" i="2"/>
  <c r="G35" i="2"/>
  <c r="E33" i="2"/>
  <c r="G27" i="2"/>
  <c r="F17" i="2"/>
  <c r="E32" i="2"/>
  <c r="F30" i="2"/>
  <c r="E22" i="2"/>
  <c r="J93" i="2"/>
  <c r="J98" i="2" s="1"/>
  <c r="J82" i="2"/>
  <c r="J87" i="2" s="1"/>
  <c r="J99" i="2"/>
  <c r="J102" i="2" s="1"/>
  <c r="J112" i="2"/>
  <c r="J117" i="2" s="1"/>
  <c r="J77" i="2"/>
  <c r="J81" i="2" s="1"/>
  <c r="X45" i="2"/>
  <c r="C45" i="2" s="1"/>
  <c r="G45" i="2" s="1"/>
  <c r="J68" i="2"/>
  <c r="J71" i="2" s="1"/>
  <c r="E13" i="2"/>
  <c r="G41" i="2"/>
  <c r="E39" i="2"/>
  <c r="F36" i="2"/>
  <c r="G33" i="2"/>
  <c r="E31" i="2"/>
  <c r="F28" i="2"/>
  <c r="G20" i="2"/>
  <c r="E18" i="2"/>
  <c r="G22" i="2"/>
  <c r="E19" i="2"/>
  <c r="F15" i="2"/>
  <c r="G12" i="2"/>
  <c r="G26" i="2"/>
  <c r="F41" i="2"/>
  <c r="G38" i="2"/>
  <c r="E36" i="2"/>
  <c r="F33" i="2"/>
  <c r="G30" i="2"/>
  <c r="E28" i="2"/>
  <c r="F20" i="2"/>
  <c r="G25" i="2"/>
  <c r="F22" i="2"/>
  <c r="G17" i="2"/>
  <c r="E15" i="2"/>
  <c r="G40" i="2"/>
  <c r="E38" i="2"/>
  <c r="F35" i="2"/>
  <c r="G32" i="2"/>
  <c r="E30" i="2"/>
  <c r="F27" i="2"/>
  <c r="G23" i="2"/>
  <c r="E25" i="2"/>
  <c r="G21" i="2"/>
  <c r="E17" i="2"/>
  <c r="F14" i="2"/>
  <c r="F40" i="2"/>
  <c r="G37" i="2"/>
  <c r="E35" i="2"/>
  <c r="F32" i="2"/>
  <c r="G29" i="2"/>
  <c r="E27" i="2"/>
  <c r="F23" i="2"/>
  <c r="G24" i="2"/>
  <c r="F21" i="2"/>
  <c r="G16" i="2"/>
  <c r="E14" i="2"/>
  <c r="E12" i="2"/>
  <c r="F42" i="2"/>
  <c r="G39" i="2"/>
  <c r="E37" i="2"/>
  <c r="F34" i="2"/>
  <c r="G31" i="2"/>
  <c r="E29" i="2"/>
  <c r="F26" i="2"/>
  <c r="G18" i="2"/>
  <c r="E24" i="2"/>
  <c r="G19" i="2"/>
  <c r="E16" i="2"/>
  <c r="F13" i="2"/>
  <c r="G42" i="2"/>
  <c r="E40" i="2"/>
  <c r="F37" i="2"/>
  <c r="G34" i="2"/>
  <c r="F29" i="2"/>
  <c r="E23" i="2"/>
  <c r="F24" i="2"/>
  <c r="E21" i="2"/>
  <c r="F16" i="2"/>
  <c r="G13" i="2"/>
  <c r="E42" i="2"/>
  <c r="F39" i="2"/>
  <c r="G36" i="2"/>
  <c r="E34" i="2"/>
  <c r="F31" i="2"/>
  <c r="G28" i="2"/>
  <c r="E26" i="2"/>
  <c r="F18" i="2"/>
  <c r="F19" i="2"/>
  <c r="G15"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<sst xmlns="http://schemas.openxmlformats.org/spreadsheetml/2006/main" count="193" uniqueCount="96">
  <si>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</si>
  <si>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</si>
  <si>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</si>
  <si>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</si>
  <si>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</si>
  <si>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</si>
  <si>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</si>
  <si>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</si>
  <si>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</si>
  <si>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</si>
  <si>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</si>
  <si>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</si>
  <si>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</si>
  <si>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</si>
  <si>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</si>
  <si>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</si>
  <si>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</si>
  <si>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</si>
  <si>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</si>
  <si>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</si>
  <si>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</si>
  <si>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</si>
  <si>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</si>
  <si>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</si>
  <si>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</si>
  <si>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</si>
  <si>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</si>
  <si>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</si>
  <si>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</si>
  <si>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</si>
  <si>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</si>
  <si>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</si>
  <si>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</si>
  <si>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</si>
  <si>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</si>
  <si>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</si>
  <si>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</si>
  <si>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</si>
  <si>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</si>
  <si>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</si>
  <si>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</si>
  <si>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</si>
  <si>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</si>
  <si>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</si>
  <si>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</si>
  <si>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</si>
  <si>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</si>
  <si>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</si>
  <si>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</si>
  <si>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</si>
  <si>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</si>
  <si>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</si>
  <si>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</si>
  <si>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</si>
  <si>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</si>
  <si>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</si>
  <si>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</si>
  <si>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</si>
  <si>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</si>
  <si>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</si>
  <si>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</si>
  <si>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</si>
  <si>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</si>
  <si>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</si>
  <si>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</si>
  <si>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</si>
  <si>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</si>
  <si>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</si>
  <si>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Weizenvorteig TA170</t>
  </si>
  <si>
    <t>o</t>
  </si>
  <si>
    <t>Weizenmehl Type 550</t>
  </si>
  <si>
    <t>u</t>
  </si>
  <si>
    <t>Wasser</t>
  </si>
  <si>
    <t>Salz</t>
  </si>
  <si>
    <t>Hefe (Menge nach Führungsart)</t>
  </si>
  <si>
    <t>Pflanzenöl</t>
  </si>
  <si>
    <t>Wasser ca.</t>
  </si>
  <si>
    <t>Salz (1%)</t>
  </si>
  <si>
    <t>Hefe (0,5%)</t>
  </si>
  <si>
    <t>betriebsüblich (über Nacht)</t>
  </si>
  <si>
    <t>entsprechend auskneten</t>
  </si>
  <si>
    <t>24° bis 26°, je nach Abläufen</t>
  </si>
  <si>
    <t>betriebsüblich</t>
  </si>
  <si>
    <t>betriebsüblich,  empfohlen wären sechs Minuten für eine gute Verquellung</t>
  </si>
  <si>
    <t>Durum-Crisp extrafein</t>
  </si>
  <si>
    <t>Hartweizen-Extrudat</t>
  </si>
  <si>
    <t>CL-Backmittel</t>
  </si>
  <si>
    <t>liquimalt gold</t>
  </si>
  <si>
    <t>120 - 130 Sr°</t>
  </si>
  <si>
    <t>Malzextrakt hell, flüssig</t>
  </si>
  <si>
    <t>über Gärverzögerung, mit minimalback</t>
  </si>
  <si>
    <t>minimalback 0,5%</t>
  </si>
  <si>
    <t>Zucker</t>
  </si>
  <si>
    <t>- das "minimalback 0,5%" wird in seiner Wirkung durch Zucker und Malzextrakt ergänzt und eignet sich so auch für "weiße Brötchen"</t>
  </si>
  <si>
    <t>- Austausch des Vorteigs gegen den im Betrieb verwendeten. Dabei Umrechnung der Zutatenmengen, so dass man bei 10kg Getreide bleibt und die Wasser- sowie die Salzmenge passt.
- Verwenden eines Dinkel-Extrudats anstatt des Hartweizen-Extrudats
- der Austausch des Pflanzenöls gegen ein Palmfett unterstützt einen besseren Ausbund</t>
  </si>
  <si>
    <t>Schnitt- und Kaiserbrötchen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</si>
</sst>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sheetPr>
  <dimension ref="A1:AM120"/>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95</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90</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Weizenvorteig TA170</v>
      </c>
      <c r="C12" s="36">
        <f t="shared" ref="C12:C22" si="1">IF(AND(L12&lt;&gt;"",M12&lt;&gt;""),M12,"")</f>
        <v>1.7149999999999999</v>
      </c>
      <c r="D12" s="37" t="str">
        <f t="shared" ref="D12:D22" si="2">IF(AND(O12&lt;&gt;"",M12&lt;&gt;""),$O12,"")</f>
        <v>kg</v>
      </c>
      <c r="E12" s="38">
        <f t="shared" ref="E12:G42" si="3">IF(AND($L$5&gt;0,$O$45&gt;0),"-----",IF($C12&lt;&gt;"",IF($M12&lt;$O$3,$C12*E$46,ROUND($C12*E$46,2)),""))</f>
        <v>1.7149999999999999</v>
      </c>
      <c r="F12" s="38">
        <f t="shared" si="3"/>
        <v>3.4299999999999997</v>
      </c>
      <c r="G12" s="38">
        <f t="shared" si="3"/>
        <v>5.1449999999999996</v>
      </c>
      <c r="H12" s="34"/>
      <c r="I12" s="39"/>
      <c r="J12" s="40" t="str">
        <f>IF(L12&lt;&gt;"","X","")</f>
        <v>X</v>
      </c>
      <c r="K12" s="41" t="s">
        <v>55</v>
      </c>
      <c r="L12" s="42" t="s">
        <v>68</v>
      </c>
      <c r="M12" s="43">
        <f>SUM(M13:M16)</f>
        <v>1.7149999999999999</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1</v>
      </c>
      <c r="D13" s="37" t="str">
        <f t="shared" si="2"/>
        <v>kg</v>
      </c>
      <c r="E13" s="38">
        <f t="shared" si="3"/>
        <v>1</v>
      </c>
      <c r="F13" s="38">
        <f t="shared" si="3"/>
        <v>2</v>
      </c>
      <c r="G13" s="38">
        <f t="shared" si="3"/>
        <v>3</v>
      </c>
      <c r="H13" s="34"/>
      <c r="I13" s="39"/>
      <c r="J13" s="40" t="str">
        <f t="shared" ref="J13:J42" si="5">IF(L13&lt;&gt;"","X","")</f>
        <v>X</v>
      </c>
      <c r="K13" s="41" t="s">
        <v>55</v>
      </c>
      <c r="L13" s="42" t="s">
        <v>70</v>
      </c>
      <c r="M13" s="43">
        <v>1</v>
      </c>
      <c r="N13" s="39"/>
      <c r="O13" s="44" t="s">
        <v>7</v>
      </c>
      <c r="P13" s="39"/>
      <c r="Q13" s="45" t="s">
        <v>71</v>
      </c>
      <c r="R13" s="39"/>
      <c r="S13" s="42"/>
      <c r="T13" s="33"/>
      <c r="W13" s="46" t="s">
        <v>7</v>
      </c>
      <c r="X13" s="47">
        <f t="shared" si="4"/>
        <v>1</v>
      </c>
    </row>
    <row r="14" spans="1:24" s="46" customFormat="1" ht="20.25" customHeight="1" x14ac:dyDescent="0.2">
      <c r="A14" s="34"/>
      <c r="B14" s="35" t="str">
        <f t="shared" si="0"/>
        <v xml:space="preserve">     Wasser</v>
      </c>
      <c r="C14" s="36">
        <f t="shared" si="1"/>
        <v>0.7</v>
      </c>
      <c r="D14" s="37" t="str">
        <f t="shared" si="2"/>
        <v>kg</v>
      </c>
      <c r="E14" s="38">
        <f t="shared" si="3"/>
        <v>0.7</v>
      </c>
      <c r="F14" s="38">
        <f t="shared" si="3"/>
        <v>1.4</v>
      </c>
      <c r="G14" s="38">
        <f t="shared" si="3"/>
        <v>2.0999999999999996</v>
      </c>
      <c r="H14" s="34"/>
      <c r="I14" s="39"/>
      <c r="J14" s="40" t="str">
        <f t="shared" si="5"/>
        <v>X</v>
      </c>
      <c r="K14" s="41" t="s">
        <v>55</v>
      </c>
      <c r="L14" s="42" t="s">
        <v>72</v>
      </c>
      <c r="M14" s="43">
        <f>M13*0.7</f>
        <v>0.7</v>
      </c>
      <c r="N14" s="39"/>
      <c r="O14" s="44" t="s">
        <v>7</v>
      </c>
      <c r="P14" s="39"/>
      <c r="Q14" s="45" t="s">
        <v>71</v>
      </c>
      <c r="R14" s="39"/>
      <c r="S14" s="42"/>
      <c r="T14" s="33"/>
      <c r="W14" s="46" t="s">
        <v>7</v>
      </c>
      <c r="X14" s="47">
        <f t="shared" si="4"/>
        <v>0.7</v>
      </c>
    </row>
    <row r="15" spans="1:24" s="46" customFormat="1" ht="20.25" customHeight="1" x14ac:dyDescent="0.2">
      <c r="A15" s="34"/>
      <c r="B15" s="35" t="str">
        <f t="shared" si="0"/>
        <v xml:space="preserve">     Salz (1%)</v>
      </c>
      <c r="C15" s="36">
        <f t="shared" si="1"/>
        <v>0.01</v>
      </c>
      <c r="D15" s="37" t="str">
        <f t="shared" si="2"/>
        <v>kg</v>
      </c>
      <c r="E15" s="38">
        <f t="shared" si="3"/>
        <v>0.01</v>
      </c>
      <c r="F15" s="38">
        <f t="shared" si="3"/>
        <v>0.02</v>
      </c>
      <c r="G15" s="38">
        <f t="shared" si="3"/>
        <v>0.03</v>
      </c>
      <c r="H15" s="34"/>
      <c r="I15" s="39"/>
      <c r="J15" s="40" t="str">
        <f t="shared" si="5"/>
        <v>X</v>
      </c>
      <c r="K15" s="41" t="s">
        <v>55</v>
      </c>
      <c r="L15" s="42" t="s">
        <v>77</v>
      </c>
      <c r="M15" s="43">
        <f>M13*0.01</f>
        <v>0.01</v>
      </c>
      <c r="N15" s="39"/>
      <c r="O15" s="44" t="s">
        <v>7</v>
      </c>
      <c r="P15" s="39"/>
      <c r="Q15" s="45" t="s">
        <v>71</v>
      </c>
      <c r="R15" s="39"/>
      <c r="S15" s="42"/>
      <c r="T15" s="33"/>
      <c r="W15" s="46" t="s">
        <v>7</v>
      </c>
      <c r="X15" s="47">
        <f t="shared" si="4"/>
        <v>0.01</v>
      </c>
    </row>
    <row r="16" spans="1:24" s="46" customFormat="1" ht="20.25" customHeight="1" x14ac:dyDescent="0.2">
      <c r="A16" s="34"/>
      <c r="B16" s="35" t="str">
        <f t="shared" si="0"/>
        <v xml:space="preserve">     Hefe (0,5%)</v>
      </c>
      <c r="C16" s="36">
        <f t="shared" si="1"/>
        <v>5.0000000000000001E-3</v>
      </c>
      <c r="D16" s="37" t="str">
        <f t="shared" si="2"/>
        <v>kg</v>
      </c>
      <c r="E16" s="38">
        <f t="shared" si="3"/>
        <v>5.0000000000000001E-3</v>
      </c>
      <c r="F16" s="38">
        <f t="shared" si="3"/>
        <v>0.01</v>
      </c>
      <c r="G16" s="38">
        <f t="shared" si="3"/>
        <v>1.4999999999999999E-2</v>
      </c>
      <c r="H16" s="34"/>
      <c r="I16" s="39"/>
      <c r="J16" s="40" t="str">
        <f t="shared" si="5"/>
        <v>X</v>
      </c>
      <c r="K16" s="41" t="s">
        <v>55</v>
      </c>
      <c r="L16" s="42" t="s">
        <v>78</v>
      </c>
      <c r="M16" s="43">
        <f>M13*0.005</f>
        <v>5.0000000000000001E-3</v>
      </c>
      <c r="N16" s="39"/>
      <c r="O16" s="44" t="s">
        <v>7</v>
      </c>
      <c r="P16" s="39"/>
      <c r="Q16" s="45" t="s">
        <v>71</v>
      </c>
      <c r="R16" s="39"/>
      <c r="S16" s="42"/>
      <c r="T16" s="33"/>
      <c r="W16" s="46" t="s">
        <v>7</v>
      </c>
      <c r="X16" s="47">
        <f t="shared" si="4"/>
        <v>5.0000000000000001E-3</v>
      </c>
    </row>
    <row r="17" spans="1:24" s="46" customFormat="1" ht="20.25" customHeight="1" x14ac:dyDescent="0.2">
      <c r="A17" s="34"/>
      <c r="B17" s="35" t="str">
        <f t="shared" si="0"/>
        <v>Weizenmehl Type 550</v>
      </c>
      <c r="C17" s="36">
        <f t="shared" si="1"/>
        <v>8.6999999999999993</v>
      </c>
      <c r="D17" s="37" t="str">
        <f t="shared" si="2"/>
        <v>kg</v>
      </c>
      <c r="E17" s="38">
        <f t="shared" si="3"/>
        <v>8.6999999999999993</v>
      </c>
      <c r="F17" s="38">
        <f t="shared" si="3"/>
        <v>17.399999999999999</v>
      </c>
      <c r="G17" s="38">
        <f t="shared" si="3"/>
        <v>26.099999999999998</v>
      </c>
      <c r="H17" s="34"/>
      <c r="I17" s="39"/>
      <c r="J17" s="40" t="str">
        <f t="shared" si="5"/>
        <v>X</v>
      </c>
      <c r="K17" s="41" t="s">
        <v>55</v>
      </c>
      <c r="L17" s="42" t="s">
        <v>70</v>
      </c>
      <c r="M17" s="43">
        <v>8.6999999999999993</v>
      </c>
      <c r="N17" s="39"/>
      <c r="O17" s="44" t="s">
        <v>7</v>
      </c>
      <c r="P17" s="39"/>
      <c r="Q17" s="45"/>
      <c r="R17" s="39"/>
      <c r="S17" s="42"/>
      <c r="T17" s="33"/>
      <c r="W17" s="46" t="s">
        <v>7</v>
      </c>
      <c r="X17" s="47">
        <f t="shared" si="4"/>
        <v>8.6999999999999993</v>
      </c>
    </row>
    <row r="18" spans="1:24" s="46" customFormat="1" ht="20.25" customHeight="1" x14ac:dyDescent="0.2">
      <c r="A18" s="34"/>
      <c r="B18" s="35" t="str">
        <f>IF(L18="","",IF(OR(Q18="U",Q18="O2"),"     "&amp;L18,IF(OR(Q18="U2",Q18="O3"),"         "&amp;L18,IF(Q18="U3","            "&amp;L18,L18))))</f>
        <v>Durum-Crisp extrafein</v>
      </c>
      <c r="C18" s="36">
        <f>IF(AND(L18&lt;&gt;"",M18&lt;&gt;""),M18,"")</f>
        <v>0.3</v>
      </c>
      <c r="D18" s="37" t="str">
        <f>IF(AND(O18&lt;&gt;"",M18&lt;&gt;""),$O18,"")</f>
        <v>kg</v>
      </c>
      <c r="E18" s="38">
        <f t="shared" si="3"/>
        <v>0.3</v>
      </c>
      <c r="F18" s="38">
        <f t="shared" si="3"/>
        <v>0.6</v>
      </c>
      <c r="G18" s="38">
        <f t="shared" si="3"/>
        <v>0.89999999999999991</v>
      </c>
      <c r="H18" s="34"/>
      <c r="I18" s="39"/>
      <c r="J18" s="40" t="str">
        <f>IF(L18&lt;&gt;"","X","")</f>
        <v>X</v>
      </c>
      <c r="K18" s="41" t="s">
        <v>55</v>
      </c>
      <c r="L18" s="42" t="s">
        <v>84</v>
      </c>
      <c r="M18" s="43">
        <v>0.3</v>
      </c>
      <c r="N18" s="39"/>
      <c r="O18" s="44" t="s">
        <v>7</v>
      </c>
      <c r="P18" s="39"/>
      <c r="Q18" s="45"/>
      <c r="R18" s="39"/>
      <c r="S18" s="42" t="s">
        <v>85</v>
      </c>
      <c r="T18" s="33"/>
      <c r="W18" s="46" t="s">
        <v>7</v>
      </c>
      <c r="X18" s="47">
        <f>IF(AND(Q18&lt;&gt;"o",Q18&lt;&gt;"o2",Q18&lt;&gt;"o3"),M18,0)</f>
        <v>0.3</v>
      </c>
    </row>
    <row r="19" spans="1:24" s="46" customFormat="1" ht="20.25" customHeight="1" x14ac:dyDescent="0.2">
      <c r="A19" s="34"/>
      <c r="B19" s="35" t="str">
        <f t="shared" si="0"/>
        <v>minimalback 0,5%</v>
      </c>
      <c r="C19" s="36">
        <f t="shared" si="1"/>
        <v>0.05</v>
      </c>
      <c r="D19" s="37" t="str">
        <f t="shared" si="2"/>
        <v>kg</v>
      </c>
      <c r="E19" s="38">
        <f t="shared" si="3"/>
        <v>0.05</v>
      </c>
      <c r="F19" s="38">
        <f t="shared" si="3"/>
        <v>0.1</v>
      </c>
      <c r="G19" s="38">
        <f t="shared" si="3"/>
        <v>0.15000000000000002</v>
      </c>
      <c r="H19" s="34"/>
      <c r="I19" s="39"/>
      <c r="J19" s="40" t="str">
        <f t="shared" si="5"/>
        <v>X</v>
      </c>
      <c r="K19" s="41" t="s">
        <v>55</v>
      </c>
      <c r="L19" s="42" t="s">
        <v>91</v>
      </c>
      <c r="M19" s="43">
        <v>0.05</v>
      </c>
      <c r="N19" s="39"/>
      <c r="O19" s="44" t="s">
        <v>7</v>
      </c>
      <c r="P19" s="39"/>
      <c r="Q19" s="45"/>
      <c r="R19" s="39"/>
      <c r="S19" s="42" t="s">
        <v>86</v>
      </c>
      <c r="T19" s="33"/>
      <c r="W19" s="46" t="s">
        <v>7</v>
      </c>
      <c r="X19" s="47">
        <f t="shared" si="4"/>
        <v>0.05</v>
      </c>
    </row>
    <row r="20" spans="1:24" s="46" customFormat="1" ht="20.25" customHeight="1" x14ac:dyDescent="0.2">
      <c r="A20" s="34"/>
      <c r="B20" s="35" t="str">
        <f>IF(L20="","",IF(OR(Q20="U",Q20="O2"),"     "&amp;L20,IF(OR(Q20="U2",Q20="O3"),"         "&amp;L20,IF(Q20="U3","            "&amp;L20,L20))))</f>
        <v>Zucker</v>
      </c>
      <c r="C20" s="36">
        <f>IF(AND(L20&lt;&gt;"",M20&lt;&gt;""),M20,"")</f>
        <v>0.03</v>
      </c>
      <c r="D20" s="37" t="str">
        <f>IF(AND(O20&lt;&gt;"",M20&lt;&gt;""),$O20,"")</f>
        <v>kg</v>
      </c>
      <c r="E20" s="38">
        <f t="shared" si="3"/>
        <v>0.03</v>
      </c>
      <c r="F20" s="38">
        <f t="shared" si="3"/>
        <v>0.06</v>
      </c>
      <c r="G20" s="38">
        <f t="shared" si="3"/>
        <v>0.09</v>
      </c>
      <c r="H20" s="34"/>
      <c r="I20" s="39"/>
      <c r="J20" s="40" t="str">
        <f>IF(L20&lt;&gt;"","X","")</f>
        <v>X</v>
      </c>
      <c r="K20" s="41" t="s">
        <v>55</v>
      </c>
      <c r="L20" s="42" t="s">
        <v>92</v>
      </c>
      <c r="M20" s="43">
        <v>0.03</v>
      </c>
      <c r="N20" s="39"/>
      <c r="O20" s="44" t="s">
        <v>7</v>
      </c>
      <c r="P20" s="39"/>
      <c r="Q20" s="45"/>
      <c r="R20" s="39"/>
      <c r="S20" s="42" t="s">
        <v>88</v>
      </c>
      <c r="T20" s="33"/>
      <c r="W20" s="46" t="s">
        <v>7</v>
      </c>
      <c r="X20" s="47">
        <f>IF(AND(Q20&lt;&gt;"o",Q20&lt;&gt;"o2",Q20&lt;&gt;"o3"),M20,0)</f>
        <v>0.03</v>
      </c>
    </row>
    <row r="21" spans="1:24" s="46" customFormat="1" ht="20.25" customHeight="1" x14ac:dyDescent="0.2">
      <c r="A21" s="34"/>
      <c r="B21" s="35" t="str">
        <f t="shared" si="0"/>
        <v>Salz</v>
      </c>
      <c r="C21" s="36">
        <f t="shared" si="1"/>
        <v>0.2</v>
      </c>
      <c r="D21" s="37" t="str">
        <f t="shared" si="2"/>
        <v>kg</v>
      </c>
      <c r="E21" s="38">
        <f t="shared" si="3"/>
        <v>0.2</v>
      </c>
      <c r="F21" s="38">
        <f t="shared" si="3"/>
        <v>0.4</v>
      </c>
      <c r="G21" s="38">
        <f t="shared" si="3"/>
        <v>0.60000000000000009</v>
      </c>
      <c r="H21" s="34"/>
      <c r="I21" s="39"/>
      <c r="J21" s="40" t="str">
        <f t="shared" si="5"/>
        <v>X</v>
      </c>
      <c r="K21" s="41" t="s">
        <v>55</v>
      </c>
      <c r="L21" s="42" t="s">
        <v>73</v>
      </c>
      <c r="M21" s="43">
        <v>0.2</v>
      </c>
      <c r="N21" s="39"/>
      <c r="O21" s="44" t="s">
        <v>7</v>
      </c>
      <c r="P21" s="39"/>
      <c r="Q21" s="45"/>
      <c r="R21" s="39"/>
      <c r="S21" s="42"/>
      <c r="T21" s="33"/>
      <c r="W21" s="46" t="s">
        <v>7</v>
      </c>
      <c r="X21" s="47">
        <f t="shared" si="4"/>
        <v>0.2</v>
      </c>
    </row>
    <row r="22" spans="1:24" s="46" customFormat="1" ht="20.25" customHeight="1" x14ac:dyDescent="0.2">
      <c r="A22" s="34"/>
      <c r="B22" s="35" t="str">
        <f t="shared" si="0"/>
        <v>Hefe (Menge nach Führungsart)</v>
      </c>
      <c r="C22" s="36">
        <f t="shared" si="1"/>
        <v>0.2</v>
      </c>
      <c r="D22" s="37" t="str">
        <f t="shared" si="2"/>
        <v>kg</v>
      </c>
      <c r="E22" s="38">
        <f t="shared" si="3"/>
        <v>0.2</v>
      </c>
      <c r="F22" s="38">
        <f t="shared" si="3"/>
        <v>0.4</v>
      </c>
      <c r="G22" s="38">
        <f t="shared" si="3"/>
        <v>0.60000000000000009</v>
      </c>
      <c r="H22" s="34"/>
      <c r="I22" s="39"/>
      <c r="J22" s="40" t="str">
        <f>IF(L22&lt;&gt;"","X","")</f>
        <v>X</v>
      </c>
      <c r="K22" s="41" t="s">
        <v>55</v>
      </c>
      <c r="L22" s="42" t="s">
        <v>74</v>
      </c>
      <c r="M22" s="43">
        <v>0.2</v>
      </c>
      <c r="N22" s="39"/>
      <c r="O22" s="44" t="s">
        <v>7</v>
      </c>
      <c r="P22" s="39"/>
      <c r="Q22" s="45"/>
      <c r="R22" s="39"/>
      <c r="S22" s="42"/>
      <c r="T22" s="33"/>
      <c r="W22" s="46" t="s">
        <v>7</v>
      </c>
      <c r="X22" s="47">
        <f t="shared" si="4"/>
        <v>0.2</v>
      </c>
    </row>
    <row r="23" spans="1:24" s="46" customFormat="1" ht="20.25" customHeight="1" x14ac:dyDescent="0.2">
      <c r="A23" s="34"/>
      <c r="B23" s="35" t="str">
        <f>IF(L23="","",IF(OR(Q23="U",Q23="O2"),"     "&amp;L23,IF(OR(Q23="U2",Q23="O3"),"         "&amp;L23,IF(Q23="U3","            "&amp;L23,L23))))</f>
        <v>liquimalt gold</v>
      </c>
      <c r="C23" s="36">
        <f>IF(AND(L23&lt;&gt;"",M23&lt;&gt;""),M23,"")</f>
        <v>0.15</v>
      </c>
      <c r="D23" s="37" t="str">
        <f>IF(AND(O23&lt;&gt;"",M23&lt;&gt;""),$O23,"")</f>
        <v>kg</v>
      </c>
      <c r="E23" s="38">
        <f t="shared" si="3"/>
        <v>0.15</v>
      </c>
      <c r="F23" s="38">
        <f t="shared" si="3"/>
        <v>0.3</v>
      </c>
      <c r="G23" s="38">
        <f t="shared" si="3"/>
        <v>0.44999999999999996</v>
      </c>
      <c r="H23" s="34"/>
      <c r="I23" s="39"/>
      <c r="J23" s="40" t="str">
        <f>IF(L23&lt;&gt;"","X","")</f>
        <v>X</v>
      </c>
      <c r="K23" s="41" t="s">
        <v>55</v>
      </c>
      <c r="L23" s="42" t="s">
        <v>87</v>
      </c>
      <c r="M23" s="43">
        <v>0.15</v>
      </c>
      <c r="N23" s="39"/>
      <c r="O23" s="44" t="s">
        <v>7</v>
      </c>
      <c r="P23" s="39"/>
      <c r="Q23" s="45"/>
      <c r="R23" s="39"/>
      <c r="S23" s="42" t="s">
        <v>89</v>
      </c>
      <c r="T23" s="33"/>
      <c r="W23" s="46" t="s">
        <v>7</v>
      </c>
      <c r="X23" s="47">
        <f>IF(AND(Q23&lt;&gt;"o",Q23&lt;&gt;"o2",Q23&lt;&gt;"o3"),M23,0)</f>
        <v>0.15</v>
      </c>
    </row>
    <row r="24" spans="1:24" s="46" customFormat="1" ht="20.25" customHeight="1" x14ac:dyDescent="0.2">
      <c r="A24" s="34"/>
      <c r="B24" s="35" t="str">
        <f t="shared" si="0"/>
        <v>Pflanzenöl</v>
      </c>
      <c r="C24" s="36">
        <f t="shared" ref="C24:C29" si="6">IF(AND(L24&lt;&gt;"",M24&lt;&gt;""),M24,"")</f>
        <v>0.1</v>
      </c>
      <c r="D24" s="37" t="str">
        <f t="shared" ref="D24:D29" si="7">IF(AND(O24&lt;&gt;"",M24&lt;&gt;""),$O24,"")</f>
        <v>kg</v>
      </c>
      <c r="E24" s="38">
        <f t="shared" si="3"/>
        <v>0.1</v>
      </c>
      <c r="F24" s="38">
        <f t="shared" si="3"/>
        <v>0.2</v>
      </c>
      <c r="G24" s="38">
        <f t="shared" si="3"/>
        <v>0.30000000000000004</v>
      </c>
      <c r="H24" s="34"/>
      <c r="I24" s="39"/>
      <c r="J24" s="40" t="str">
        <f t="shared" si="5"/>
        <v>X</v>
      </c>
      <c r="K24" s="41" t="s">
        <v>55</v>
      </c>
      <c r="L24" s="42" t="s">
        <v>75</v>
      </c>
      <c r="M24" s="43">
        <v>0.1</v>
      </c>
      <c r="N24" s="39"/>
      <c r="O24" s="44" t="s">
        <v>7</v>
      </c>
      <c r="P24" s="39"/>
      <c r="Q24" s="45"/>
      <c r="R24" s="39"/>
      <c r="S24" s="42"/>
      <c r="T24" s="33"/>
      <c r="W24" s="46" t="s">
        <v>7</v>
      </c>
      <c r="X24" s="47">
        <f t="shared" si="4"/>
        <v>0.1</v>
      </c>
    </row>
    <row r="25" spans="1:24" s="46" customFormat="1" ht="20.25" customHeight="1" x14ac:dyDescent="0.2">
      <c r="A25" s="34"/>
      <c r="B25" s="35" t="str">
        <f t="shared" si="0"/>
        <v>Wasser ca.</v>
      </c>
      <c r="C25" s="36">
        <f t="shared" si="6"/>
        <v>4.7</v>
      </c>
      <c r="D25" s="37" t="str">
        <f t="shared" si="7"/>
        <v>kg</v>
      </c>
      <c r="E25" s="38">
        <f t="shared" si="3"/>
        <v>4.7</v>
      </c>
      <c r="F25" s="38">
        <f t="shared" si="3"/>
        <v>9.4</v>
      </c>
      <c r="G25" s="38">
        <f t="shared" si="3"/>
        <v>14.100000000000001</v>
      </c>
      <c r="H25" s="34"/>
      <c r="I25" s="39"/>
      <c r="J25" s="40" t="str">
        <f t="shared" si="5"/>
        <v>X</v>
      </c>
      <c r="K25" s="41" t="s">
        <v>55</v>
      </c>
      <c r="L25" s="42" t="s">
        <v>76</v>
      </c>
      <c r="M25" s="43">
        <v>4.7</v>
      </c>
      <c r="N25" s="39"/>
      <c r="O25" s="44" t="s">
        <v>7</v>
      </c>
      <c r="P25" s="39"/>
      <c r="Q25" s="45"/>
      <c r="R25" s="39"/>
      <c r="S25" s="42"/>
      <c r="T25" s="33"/>
      <c r="W25" s="46" t="s">
        <v>7</v>
      </c>
      <c r="X25" s="47">
        <f t="shared" si="4"/>
        <v>4.7</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 t="shared" ref="X26:X42" si="8">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si="8"/>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 t="shared" si="5"/>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ref="C30:C42" si="9">IF(AND(L30&lt;&gt;"",M30&lt;&gt;""),M30,"")</f>
        <v/>
      </c>
      <c r="D30" s="37" t="str">
        <f t="shared" ref="D30:D42" si="10">IF(AND(O30&lt;&gt;"",M30&lt;&gt;""),$O30,"")</f>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9"/>
        <v/>
      </c>
      <c r="D31" s="37" t="str">
        <f t="shared" si="10"/>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6.25" hidden="1" customHeight="1" x14ac:dyDescent="0.2">
      <c r="A43" s="34"/>
      <c r="B43" s="95"/>
      <c r="C43" s="95"/>
      <c r="D43" s="95"/>
      <c r="E43" s="95"/>
      <c r="F43" s="95"/>
      <c r="G43" s="96"/>
      <c r="H43" s="34"/>
      <c r="I43" s="39"/>
      <c r="J43" s="40" t="str">
        <f>IF(B43&lt;&gt;"","X","")</f>
        <v/>
      </c>
      <c r="K43" s="48" t="s">
        <v>56</v>
      </c>
      <c r="L43" s="40"/>
      <c r="M43" s="40"/>
      <c r="N43" s="40"/>
      <c r="O43" s="40"/>
      <c r="P43" s="40"/>
      <c r="Q43" s="40"/>
      <c r="R43" s="40"/>
      <c r="S43" s="40"/>
      <c r="T43" s="33"/>
      <c r="U43" s="40" t="str">
        <f t="shared" ref="U43:AM43" si="11">IF(W43&lt;&gt;"","X","")</f>
        <v/>
      </c>
      <c r="V43" s="40" t="str">
        <f t="shared" si="11"/>
        <v/>
      </c>
      <c r="W43" s="40" t="str">
        <f t="shared" si="11"/>
        <v/>
      </c>
      <c r="X43" s="40" t="str">
        <f t="shared" si="11"/>
        <v/>
      </c>
      <c r="Y43" s="40" t="str">
        <f t="shared" si="11"/>
        <v/>
      </c>
      <c r="Z43" s="40" t="str">
        <f t="shared" si="11"/>
        <v/>
      </c>
      <c r="AA43" s="40" t="str">
        <f t="shared" si="11"/>
        <v/>
      </c>
      <c r="AB43" s="40" t="str">
        <f t="shared" si="11"/>
        <v/>
      </c>
      <c r="AC43" s="40" t="str">
        <f t="shared" si="11"/>
        <v/>
      </c>
      <c r="AD43" s="40" t="str">
        <f t="shared" si="11"/>
        <v/>
      </c>
      <c r="AE43" s="40" t="str">
        <f t="shared" si="11"/>
        <v/>
      </c>
      <c r="AF43" s="40" t="str">
        <f t="shared" si="11"/>
        <v/>
      </c>
      <c r="AG43" s="40" t="str">
        <f t="shared" si="11"/>
        <v/>
      </c>
      <c r="AH43" s="40" t="str">
        <f t="shared" si="11"/>
        <v/>
      </c>
      <c r="AI43" s="40" t="str">
        <f t="shared" si="11"/>
        <v/>
      </c>
      <c r="AJ43" s="40" t="str">
        <f t="shared" si="11"/>
        <v/>
      </c>
      <c r="AK43" s="40" t="str">
        <f t="shared" si="11"/>
        <v/>
      </c>
      <c r="AL43" s="40" t="str">
        <f t="shared" si="11"/>
        <v/>
      </c>
      <c r="AM43" s="40" t="str">
        <f t="shared" si="11"/>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42848.813774074071</v>
      </c>
      <c r="C45" s="58">
        <f>IF(O45&gt;0,"",X45)</f>
        <v>16.145</v>
      </c>
      <c r="D45" s="59"/>
      <c r="E45" s="60">
        <f>IF($O$45&gt;0,"-----",IF($L$5&lt;&gt;"",$L$5*E10,E10*$C$45))</f>
        <v>16.145</v>
      </c>
      <c r="F45" s="60">
        <f>IF($O$45&gt;0,"-----",IF($L$5&lt;&gt;"",$L$5*F10,F10*$C$45))</f>
        <v>32.29</v>
      </c>
      <c r="G45" s="60">
        <f>IF($O$45&gt;0,"-----",IF($L$5&lt;&gt;"",$L$5*G10,G10*$C$45))</f>
        <v>48.435000000000002</v>
      </c>
      <c r="H45" s="20"/>
      <c r="I45" s="17"/>
      <c r="J45" s="55" t="s">
        <v>29</v>
      </c>
      <c r="K45" s="61"/>
      <c r="L45" s="61"/>
      <c r="M45" s="61"/>
      <c r="N45" s="61"/>
      <c r="O45" s="62">
        <f>COUNTIF(O12:O42,"=St.")</f>
        <v>0</v>
      </c>
      <c r="P45" s="61"/>
      <c r="Q45" s="61"/>
      <c r="R45" s="9"/>
      <c r="X45" s="63">
        <f>SUM(X11:X44)</f>
        <v>16.145</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hidden="1" x14ac:dyDescent="0.25">
      <c r="A52" s="74"/>
      <c r="B52" s="75" t="s">
        <v>35</v>
      </c>
      <c r="C52" s="76"/>
      <c r="D52" s="76"/>
      <c r="E52" s="76"/>
      <c r="F52" s="76"/>
      <c r="G52" s="76"/>
      <c r="H52" s="77"/>
      <c r="I52" s="77"/>
      <c r="J52" s="73" t="str">
        <f>IF(J53="X","X","")</f>
        <v/>
      </c>
      <c r="K52" s="77"/>
      <c r="L52" s="77"/>
      <c r="M52" s="77"/>
      <c r="N52" s="77"/>
      <c r="O52" s="77"/>
      <c r="P52" s="77"/>
      <c r="Q52" s="77"/>
      <c r="R52" s="77"/>
    </row>
    <row r="53" spans="1:18" s="78" customFormat="1" ht="47.25" hidden="1" customHeight="1" x14ac:dyDescent="0.25">
      <c r="A53" s="77"/>
      <c r="B53" s="92"/>
      <c r="C53" s="89"/>
      <c r="D53" s="89"/>
      <c r="E53" s="89"/>
      <c r="F53" s="89"/>
      <c r="G53" s="90"/>
      <c r="H53" s="77"/>
      <c r="I53" s="77"/>
      <c r="J53" s="73" t="str">
        <f>IF(B53&lt;&gt;"","X","")</f>
        <v/>
      </c>
      <c r="K53" s="77"/>
      <c r="L53" s="77"/>
      <c r="M53" s="77"/>
      <c r="N53" s="77"/>
      <c r="O53" s="77"/>
      <c r="P53" s="77"/>
      <c r="Q53" s="77"/>
      <c r="R53" s="77"/>
    </row>
    <row r="54" spans="1:18" ht="12.75" hidden="1" x14ac:dyDescent="0.2">
      <c r="B54" s="13"/>
      <c r="C54" s="13"/>
      <c r="D54" s="13"/>
      <c r="E54" s="13"/>
      <c r="F54" s="13"/>
      <c r="G54" s="13"/>
      <c r="H54" s="13"/>
      <c r="J54" s="73" t="str">
        <f>IF(J52="X","X","")</f>
        <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43.5" customHeight="1" x14ac:dyDescent="0.25">
      <c r="A56" s="77"/>
      <c r="B56" s="88" t="s">
        <v>93</v>
      </c>
      <c r="C56" s="89"/>
      <c r="D56" s="89"/>
      <c r="E56" s="89"/>
      <c r="F56" s="89"/>
      <c r="G56" s="90"/>
      <c r="H56" s="77"/>
      <c r="I56" s="77"/>
      <c r="J56" s="73" t="str">
        <f>IF(B56&lt;&gt;"","X","")</f>
        <v>X</v>
      </c>
      <c r="K56" s="77"/>
      <c r="L56" s="77"/>
      <c r="M56" s="77"/>
      <c r="N56" s="77"/>
      <c r="O56" s="77"/>
      <c r="P56" s="77"/>
      <c r="Q56" s="77"/>
      <c r="R56" s="77"/>
    </row>
    <row r="57" spans="1:18" ht="12.75"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86"/>
      <c r="D59" s="86"/>
      <c r="E59" s="86"/>
      <c r="F59" s="86"/>
      <c r="G59" s="86"/>
      <c r="H59" s="77"/>
      <c r="I59" s="77"/>
      <c r="J59" s="73" t="str">
        <f>IF(C59&lt;&gt;"","X","")</f>
        <v/>
      </c>
      <c r="K59" s="77"/>
      <c r="L59" s="77"/>
      <c r="M59" s="77"/>
      <c r="N59" s="77"/>
      <c r="O59" s="77"/>
      <c r="P59" s="77"/>
      <c r="Q59" s="77"/>
      <c r="R59" s="77"/>
    </row>
    <row r="60" spans="1:18" s="78" customFormat="1" ht="18.75" hidden="1" customHeight="1" x14ac:dyDescent="0.25">
      <c r="A60" s="74"/>
      <c r="B60" s="81" t="s">
        <v>15</v>
      </c>
      <c r="C60" s="86"/>
      <c r="D60" s="86"/>
      <c r="E60" s="86"/>
      <c r="F60" s="86"/>
      <c r="G60" s="86"/>
      <c r="H60" s="77"/>
      <c r="I60" s="77"/>
      <c r="J60" s="73" t="str">
        <f>IF(C60&lt;&gt;"","X","")</f>
        <v/>
      </c>
      <c r="K60" s="77"/>
      <c r="L60" s="77"/>
      <c r="M60" s="77"/>
      <c r="N60" s="77"/>
      <c r="O60" s="77"/>
      <c r="P60" s="77"/>
      <c r="Q60" s="77"/>
      <c r="R60" s="77"/>
    </row>
    <row r="61" spans="1:18" s="78" customFormat="1" ht="47.25" hidden="1" customHeight="1" x14ac:dyDescent="0.25">
      <c r="A61" s="74"/>
      <c r="B61" s="81" t="s">
        <v>17</v>
      </c>
      <c r="C61" s="86"/>
      <c r="D61" s="86"/>
      <c r="E61" s="86"/>
      <c r="F61" s="86"/>
      <c r="G61" s="86"/>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86"/>
      <c r="D64" s="86"/>
      <c r="E64" s="86"/>
      <c r="F64" s="86"/>
      <c r="G64" s="86"/>
      <c r="H64" s="77"/>
      <c r="I64" s="77"/>
      <c r="J64" s="73" t="str">
        <f>IF(C64&lt;&gt;"","X","")</f>
        <v/>
      </c>
      <c r="K64" s="77"/>
      <c r="L64" s="77"/>
      <c r="M64" s="77"/>
      <c r="N64" s="77"/>
      <c r="O64" s="77"/>
      <c r="P64" s="77"/>
      <c r="Q64" s="77"/>
      <c r="R64" s="77"/>
    </row>
    <row r="65" spans="1:18" s="78" customFormat="1" ht="18.75" hidden="1" customHeight="1" x14ac:dyDescent="0.25">
      <c r="A65" s="74"/>
      <c r="B65" s="81" t="s">
        <v>15</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17</v>
      </c>
      <c r="C66" s="86"/>
      <c r="D66" s="86"/>
      <c r="E66" s="86"/>
      <c r="F66" s="86"/>
      <c r="G66" s="86"/>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86"/>
      <c r="D69" s="86"/>
      <c r="E69" s="86"/>
      <c r="F69" s="86"/>
      <c r="G69" s="86"/>
      <c r="H69" s="77"/>
      <c r="I69" s="77"/>
      <c r="J69" s="73" t="str">
        <f>IF(C69&lt;&gt;"","X","")</f>
        <v/>
      </c>
      <c r="K69" s="77"/>
      <c r="L69" s="77"/>
      <c r="M69" s="77"/>
      <c r="N69" s="77"/>
      <c r="O69" s="77"/>
      <c r="P69" s="77"/>
      <c r="Q69" s="77"/>
      <c r="R69" s="77"/>
    </row>
    <row r="70" spans="1:18" s="78" customFormat="1" ht="18.75" hidden="1" customHeight="1" x14ac:dyDescent="0.25">
      <c r="A70" s="74"/>
      <c r="B70" s="81" t="s">
        <v>17</v>
      </c>
      <c r="C70" s="86"/>
      <c r="D70" s="86"/>
      <c r="E70" s="86"/>
      <c r="F70" s="86"/>
      <c r="G70" s="86"/>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86"/>
      <c r="D73" s="86"/>
      <c r="E73" s="86"/>
      <c r="F73" s="86"/>
      <c r="G73" s="86"/>
      <c r="H73" s="77"/>
      <c r="I73" s="77"/>
      <c r="J73" s="73" t="str">
        <f>IF(C73&lt;&gt;"","X","")</f>
        <v/>
      </c>
      <c r="K73" s="77"/>
      <c r="L73" s="77"/>
      <c r="M73" s="77"/>
      <c r="N73" s="77"/>
      <c r="O73" s="77"/>
      <c r="P73" s="77"/>
      <c r="Q73" s="77"/>
      <c r="R73" s="77"/>
    </row>
    <row r="74" spans="1:18" s="78" customFormat="1" ht="18.75" hidden="1" customHeight="1" x14ac:dyDescent="0.25">
      <c r="A74" s="74"/>
      <c r="B74" s="81" t="s">
        <v>15</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17</v>
      </c>
      <c r="C75" s="86"/>
      <c r="D75" s="86"/>
      <c r="E75" s="86"/>
      <c r="F75" s="86"/>
      <c r="G75" s="86"/>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customHeight="1" x14ac:dyDescent="0.25">
      <c r="A77" s="74"/>
      <c r="B77" s="79" t="s">
        <v>30</v>
      </c>
      <c r="C77" s="82"/>
      <c r="D77" s="82"/>
      <c r="E77" s="82"/>
      <c r="F77" s="82"/>
      <c r="G77" s="82"/>
      <c r="H77" s="77"/>
      <c r="I77" s="77"/>
      <c r="J77" s="73" t="str">
        <f>IF(COUNTIF(J78:J80,"X") &gt; 0, "X","")</f>
        <v>X</v>
      </c>
      <c r="K77" s="77"/>
      <c r="L77" s="77"/>
      <c r="M77" s="77"/>
      <c r="N77" s="77"/>
      <c r="O77" s="77"/>
      <c r="P77" s="77"/>
      <c r="Q77" s="77"/>
      <c r="R77" s="77"/>
    </row>
    <row r="78" spans="1:18" s="78" customFormat="1" ht="18.75" customHeight="1" x14ac:dyDescent="0.25">
      <c r="A78" s="74"/>
      <c r="B78" s="83" t="s">
        <v>16</v>
      </c>
      <c r="C78" s="86" t="s">
        <v>79</v>
      </c>
      <c r="D78" s="86"/>
      <c r="E78" s="86"/>
      <c r="F78" s="86"/>
      <c r="G78" s="86"/>
      <c r="H78" s="77"/>
      <c r="I78" s="77"/>
      <c r="J78" s="73" t="str">
        <f>IF(C78&lt;&gt;"","X","")</f>
        <v>X</v>
      </c>
      <c r="K78" s="77"/>
      <c r="L78" s="77"/>
      <c r="M78" s="77"/>
      <c r="N78" s="77"/>
      <c r="O78" s="77"/>
      <c r="P78" s="77"/>
      <c r="Q78" s="77"/>
      <c r="R78" s="77"/>
    </row>
    <row r="79" spans="1:18" s="78" customFormat="1" ht="18.75" hidden="1" customHeight="1" x14ac:dyDescent="0.25">
      <c r="A79" s="74"/>
      <c r="B79" s="81" t="s">
        <v>15</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17</v>
      </c>
      <c r="C80" s="86"/>
      <c r="D80" s="86"/>
      <c r="E80" s="86"/>
      <c r="F80" s="86"/>
      <c r="G80" s="86"/>
      <c r="H80" s="77"/>
      <c r="I80" s="77"/>
      <c r="J80" s="73" t="str">
        <f>IF(C80&lt;&gt;"","X","")</f>
        <v/>
      </c>
      <c r="K80" s="77"/>
      <c r="L80" s="77"/>
      <c r="M80" s="77"/>
      <c r="N80" s="77"/>
      <c r="O80" s="77"/>
      <c r="P80" s="77"/>
      <c r="Q80" s="77"/>
      <c r="R80" s="77"/>
    </row>
    <row r="81" spans="1:18" s="78" customFormat="1" ht="12" customHeight="1" x14ac:dyDescent="0.25">
      <c r="A81" s="74"/>
      <c r="B81" s="81"/>
      <c r="C81" s="82"/>
      <c r="D81" s="82"/>
      <c r="E81" s="82"/>
      <c r="F81" s="82"/>
      <c r="G81" s="82"/>
      <c r="H81" s="77"/>
      <c r="I81" s="77"/>
      <c r="J81" s="73" t="str">
        <f>IF(J77="X","X","")</f>
        <v>X</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41.25" customHeight="1" x14ac:dyDescent="0.25">
      <c r="A83" s="74"/>
      <c r="B83" s="83" t="s">
        <v>19</v>
      </c>
      <c r="C83" s="86" t="s">
        <v>83</v>
      </c>
      <c r="D83" s="86"/>
      <c r="E83" s="86"/>
      <c r="F83" s="86"/>
      <c r="G83" s="86"/>
      <c r="H83" s="77"/>
      <c r="I83" s="77"/>
      <c r="J83" s="73" t="str">
        <f>IF(C83&lt;&gt;"","X","")</f>
        <v>X</v>
      </c>
      <c r="K83" s="77"/>
      <c r="L83" s="77"/>
      <c r="M83" s="77"/>
      <c r="N83" s="77"/>
      <c r="O83" s="77"/>
      <c r="P83" s="77"/>
      <c r="Q83" s="77"/>
      <c r="R83" s="77"/>
    </row>
    <row r="84" spans="1:18" s="78" customFormat="1" ht="18.75" customHeight="1" x14ac:dyDescent="0.25">
      <c r="A84" s="74"/>
      <c r="B84" s="81" t="s">
        <v>20</v>
      </c>
      <c r="C84" s="86" t="s">
        <v>80</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8</v>
      </c>
      <c r="C85" s="86" t="s">
        <v>81</v>
      </c>
      <c r="D85" s="86"/>
      <c r="E85" s="86"/>
      <c r="F85" s="86"/>
      <c r="G85" s="86"/>
      <c r="H85" s="77"/>
      <c r="I85" s="77"/>
      <c r="J85" s="73" t="str">
        <f>IF(C85&lt;&gt;"","X","")</f>
        <v>X</v>
      </c>
      <c r="K85" s="77"/>
      <c r="L85" s="77"/>
      <c r="M85" s="77"/>
      <c r="N85" s="77"/>
      <c r="O85" s="77"/>
      <c r="P85" s="77"/>
      <c r="Q85" s="77"/>
      <c r="R85" s="77"/>
    </row>
    <row r="86" spans="1:18" s="78" customFormat="1" ht="19.5" customHeight="1" x14ac:dyDescent="0.25">
      <c r="A86" s="74"/>
      <c r="B86" s="81" t="s">
        <v>9</v>
      </c>
      <c r="C86" s="86" t="s">
        <v>82</v>
      </c>
      <c r="D86" s="86"/>
      <c r="E86" s="86"/>
      <c r="F86" s="86"/>
      <c r="G86" s="86"/>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86"/>
      <c r="D89" s="86"/>
      <c r="E89" s="86"/>
      <c r="F89" s="86"/>
      <c r="G89" s="86"/>
      <c r="H89" s="77"/>
      <c r="I89" s="77"/>
      <c r="J89" s="73" t="str">
        <f>IF(C89&lt;&gt;"","X","")</f>
        <v/>
      </c>
      <c r="K89" s="77"/>
      <c r="L89" s="77"/>
      <c r="M89" s="77"/>
      <c r="N89" s="77"/>
      <c r="O89" s="77"/>
      <c r="P89" s="77"/>
      <c r="Q89" s="77"/>
      <c r="R89" s="77"/>
    </row>
    <row r="90" spans="1:18" s="78" customFormat="1" ht="18.75" hidden="1" customHeight="1" x14ac:dyDescent="0.25">
      <c r="A90" s="74"/>
      <c r="B90" s="81" t="s">
        <v>52</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53</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hidden="1" customHeight="1" x14ac:dyDescent="0.25">
      <c r="A93" s="74"/>
      <c r="B93" s="79" t="s">
        <v>21</v>
      </c>
      <c r="C93" s="82"/>
      <c r="D93" s="82"/>
      <c r="E93" s="82"/>
      <c r="F93" s="82"/>
      <c r="G93" s="82"/>
      <c r="H93" s="77"/>
      <c r="I93" s="77"/>
      <c r="J93" s="73" t="str">
        <f>IF(COUNTIF(J94:J97,"X") &gt; 0, "X","")</f>
        <v/>
      </c>
      <c r="K93" s="77"/>
      <c r="L93" s="77"/>
      <c r="M93" s="77"/>
      <c r="N93" s="77"/>
      <c r="O93" s="77"/>
      <c r="P93" s="77"/>
      <c r="Q93" s="77"/>
      <c r="R93" s="77"/>
    </row>
    <row r="94" spans="1:18" s="78" customFormat="1" ht="18.75" hidden="1" customHeight="1" x14ac:dyDescent="0.25">
      <c r="A94" s="74"/>
      <c r="B94" s="83" t="s">
        <v>22</v>
      </c>
      <c r="C94" s="86"/>
      <c r="D94" s="86"/>
      <c r="E94" s="86"/>
      <c r="F94" s="86"/>
      <c r="G94" s="86"/>
      <c r="H94" s="77"/>
      <c r="I94" s="77"/>
      <c r="J94" s="73" t="str">
        <f>IF(C94&lt;&gt;"","X","")</f>
        <v/>
      </c>
      <c r="K94" s="77"/>
      <c r="L94" s="77"/>
      <c r="M94" s="77"/>
      <c r="N94" s="77"/>
      <c r="O94" s="77"/>
      <c r="P94" s="77"/>
      <c r="Q94" s="77"/>
      <c r="R94" s="77"/>
    </row>
    <row r="95" spans="1:18" s="78" customFormat="1" ht="58.5" hidden="1" customHeight="1" x14ac:dyDescent="0.25">
      <c r="A95" s="74"/>
      <c r="B95" s="83" t="s">
        <v>23</v>
      </c>
      <c r="C95" s="86"/>
      <c r="D95" s="86"/>
      <c r="E95" s="86"/>
      <c r="F95" s="86"/>
      <c r="G95" s="86"/>
      <c r="H95" s="77"/>
      <c r="I95" s="77"/>
      <c r="J95" s="73" t="str">
        <f>IF(C95&lt;&gt;"","X","")</f>
        <v/>
      </c>
      <c r="K95" s="77"/>
      <c r="L95" s="77"/>
      <c r="M95" s="77"/>
      <c r="N95" s="77"/>
      <c r="O95" s="77"/>
      <c r="P95" s="77"/>
      <c r="Q95" s="77"/>
      <c r="R95" s="77"/>
    </row>
    <row r="96" spans="1:18" s="78" customFormat="1" ht="18.75" hidden="1" customHeight="1" x14ac:dyDescent="0.25">
      <c r="A96" s="74"/>
      <c r="B96" s="83" t="s">
        <v>24</v>
      </c>
      <c r="C96" s="86"/>
      <c r="D96" s="86"/>
      <c r="E96" s="86"/>
      <c r="F96" s="86"/>
      <c r="G96" s="86"/>
      <c r="H96" s="77"/>
      <c r="I96" s="77"/>
      <c r="J96" s="73" t="str">
        <f>IF(C96&lt;&gt;"","X","")</f>
        <v/>
      </c>
      <c r="K96" s="77"/>
      <c r="L96" s="77"/>
      <c r="M96" s="77"/>
      <c r="N96" s="77"/>
      <c r="O96" s="77"/>
      <c r="P96" s="77"/>
      <c r="Q96" s="77"/>
      <c r="R96" s="77"/>
    </row>
    <row r="97" spans="1:18" s="78" customFormat="1" ht="70.5" hidden="1" customHeight="1" x14ac:dyDescent="0.25">
      <c r="A97" s="74"/>
      <c r="B97" s="81" t="s">
        <v>23</v>
      </c>
      <c r="C97" s="86"/>
      <c r="D97" s="86"/>
      <c r="E97" s="86"/>
      <c r="F97" s="86"/>
      <c r="G97" s="86"/>
      <c r="H97" s="77"/>
      <c r="I97" s="77"/>
      <c r="J97" s="73" t="str">
        <f>IF(C97&lt;&gt;"","X","")</f>
        <v/>
      </c>
      <c r="K97" s="77"/>
      <c r="L97" s="77"/>
      <c r="M97" s="77"/>
      <c r="N97" s="77"/>
      <c r="O97" s="77"/>
      <c r="P97" s="77"/>
      <c r="Q97" s="77"/>
      <c r="R97" s="77"/>
    </row>
    <row r="98" spans="1:18" s="78" customFormat="1" ht="12" hidden="1" customHeight="1" x14ac:dyDescent="0.25">
      <c r="A98" s="74"/>
      <c r="B98" s="81"/>
      <c r="C98" s="82"/>
      <c r="D98" s="82"/>
      <c r="E98" s="82"/>
      <c r="F98" s="82"/>
      <c r="G98" s="82"/>
      <c r="H98" s="77"/>
      <c r="I98" s="77"/>
      <c r="J98" s="73" t="str">
        <f>IF(J93="X","X","")</f>
        <v/>
      </c>
      <c r="K98" s="77"/>
      <c r="L98" s="77"/>
      <c r="M98" s="77"/>
      <c r="N98" s="77"/>
      <c r="O98" s="77"/>
      <c r="P98" s="77"/>
      <c r="Q98" s="77"/>
      <c r="R98" s="77"/>
    </row>
    <row r="99" spans="1:18" s="78" customFormat="1" ht="18.75" hidden="1" customHeight="1" x14ac:dyDescent="0.25">
      <c r="A99" s="74"/>
      <c r="B99" s="79" t="s">
        <v>32</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86"/>
      <c r="D100" s="86"/>
      <c r="E100" s="86"/>
      <c r="F100" s="86"/>
      <c r="G100" s="86"/>
      <c r="H100" s="77"/>
      <c r="I100" s="77"/>
      <c r="J100" s="73" t="str">
        <f>IF(C100&lt;&gt;"","X","")</f>
        <v/>
      </c>
      <c r="K100" s="77"/>
      <c r="L100" s="77"/>
      <c r="M100" s="77"/>
      <c r="N100" s="77"/>
      <c r="O100" s="77"/>
      <c r="P100" s="77"/>
      <c r="Q100" s="77"/>
      <c r="R100" s="77"/>
    </row>
    <row r="101" spans="1:18" s="78" customFormat="1" ht="60.75" hidden="1" customHeight="1" x14ac:dyDescent="0.25">
      <c r="A101" s="74"/>
      <c r="B101" s="83" t="s">
        <v>33</v>
      </c>
      <c r="C101" s="86"/>
      <c r="D101" s="86"/>
      <c r="E101" s="86"/>
      <c r="F101" s="86"/>
      <c r="G101" s="86"/>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hidden="1" customHeight="1" x14ac:dyDescent="0.25">
      <c r="A103" s="74"/>
      <c r="B103" s="79" t="s">
        <v>36</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15</v>
      </c>
      <c r="C104" s="86"/>
      <c r="D104" s="86"/>
      <c r="E104" s="86"/>
      <c r="F104" s="86"/>
      <c r="G104" s="86"/>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1" t="s">
        <v>38</v>
      </c>
      <c r="C106" s="86"/>
      <c r="D106" s="86"/>
      <c r="E106" s="86"/>
      <c r="F106" s="86"/>
      <c r="G106" s="86"/>
      <c r="H106" s="77"/>
      <c r="I106" s="77"/>
      <c r="J106" s="73" t="str">
        <f>IF(C106&lt;&gt;"","X","")</f>
        <v/>
      </c>
      <c r="K106" s="77"/>
      <c r="L106" s="77"/>
      <c r="M106" s="77"/>
      <c r="N106" s="77"/>
      <c r="O106" s="77"/>
      <c r="P106" s="77"/>
      <c r="Q106" s="77"/>
      <c r="R106" s="77"/>
    </row>
    <row r="107" spans="1:18" s="78" customFormat="1" ht="70.5" hidden="1" customHeight="1" x14ac:dyDescent="0.25">
      <c r="A107" s="74"/>
      <c r="B107" s="83" t="s">
        <v>23</v>
      </c>
      <c r="C107" s="86"/>
      <c r="D107" s="86"/>
      <c r="E107" s="86"/>
      <c r="F107" s="86"/>
      <c r="G107" s="86"/>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86"/>
      <c r="D110" s="86"/>
      <c r="E110" s="86"/>
      <c r="F110" s="86"/>
      <c r="G110" s="86"/>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hidden="1" customHeight="1" x14ac:dyDescent="0.25">
      <c r="A112" s="74"/>
      <c r="B112" s="79" t="s">
        <v>25</v>
      </c>
      <c r="C112" s="82"/>
      <c r="D112" s="82"/>
      <c r="E112" s="82"/>
      <c r="F112" s="82"/>
      <c r="G112" s="82"/>
      <c r="H112" s="77"/>
      <c r="I112" s="77"/>
      <c r="J112" s="73" t="str">
        <f>IF(COUNTIF(J113:J116,"X") &gt; 0, "X","")</f>
        <v/>
      </c>
      <c r="K112" s="77"/>
      <c r="L112" s="77"/>
      <c r="M112" s="77"/>
      <c r="N112" s="77"/>
      <c r="O112" s="77"/>
      <c r="P112" s="77"/>
      <c r="Q112" s="77"/>
      <c r="R112" s="77"/>
    </row>
    <row r="113" spans="1:18" s="78" customFormat="1" ht="18.75" hidden="1" customHeight="1" x14ac:dyDescent="0.25">
      <c r="A113" s="74"/>
      <c r="B113" s="83" t="s">
        <v>26</v>
      </c>
      <c r="C113" s="86"/>
      <c r="D113" s="86"/>
      <c r="E113" s="86"/>
      <c r="F113" s="86"/>
      <c r="G113" s="86"/>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86"/>
      <c r="D115" s="86"/>
      <c r="E115" s="86"/>
      <c r="F115" s="86"/>
      <c r="G115" s="86"/>
      <c r="H115" s="77"/>
      <c r="I115" s="77"/>
      <c r="J115" s="73" t="str">
        <f>IF(C115&lt;&gt;"","X","")</f>
        <v/>
      </c>
      <c r="K115" s="77"/>
      <c r="L115" s="77"/>
      <c r="M115" s="77"/>
      <c r="N115" s="77"/>
      <c r="O115" s="77"/>
      <c r="P115" s="77"/>
      <c r="Q115" s="77"/>
      <c r="R115" s="77"/>
    </row>
    <row r="116" spans="1:18" s="78" customFormat="1" ht="118.5" hidden="1" customHeight="1" x14ac:dyDescent="0.25">
      <c r="A116" s="74"/>
      <c r="B116" s="83" t="s">
        <v>23</v>
      </c>
      <c r="C116" s="86"/>
      <c r="D116" s="86"/>
      <c r="E116" s="86"/>
      <c r="F116" s="86"/>
      <c r="G116" s="86"/>
      <c r="H116" s="77"/>
      <c r="I116" s="77"/>
      <c r="J116" s="73" t="str">
        <f>IF(C116&lt;&gt;"","X","")</f>
        <v/>
      </c>
      <c r="K116" s="77"/>
      <c r="L116" s="77"/>
      <c r="M116" s="77"/>
      <c r="N116" s="77"/>
      <c r="O116" s="77"/>
      <c r="P116" s="77"/>
      <c r="Q116" s="77"/>
      <c r="R116" s="77"/>
    </row>
    <row r="117" spans="1:18" s="78" customFormat="1" ht="12" hidden="1" customHeight="1" x14ac:dyDescent="0.25">
      <c r="A117" s="74"/>
      <c r="B117" s="81"/>
      <c r="C117" s="82"/>
      <c r="D117" s="82"/>
      <c r="E117" s="82"/>
      <c r="F117" s="82"/>
      <c r="G117" s="82"/>
      <c r="H117" s="74"/>
      <c r="I117" s="77"/>
      <c r="J117" s="73" t="str">
        <f>IF(J112="X","X","")</f>
        <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109.5" customHeight="1" x14ac:dyDescent="0.25">
      <c r="A119" s="77"/>
      <c r="B119" s="88" t="s">
        <v>94</v>
      </c>
      <c r="C119" s="89"/>
      <c r="D119" s="89"/>
      <c r="E119" s="89"/>
      <c r="F119" s="89"/>
      <c r="G119" s="90"/>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B3:B5"/>
    <mergeCell ref="C5:G5"/>
    <mergeCell ref="C69:G69"/>
    <mergeCell ref="C66:G66"/>
    <mergeCell ref="C61:G61"/>
    <mergeCell ref="B56:G56"/>
    <mergeCell ref="C90:G90"/>
    <mergeCell ref="C91:G91"/>
    <mergeCell ref="C74:G74"/>
    <mergeCell ref="C75:G75"/>
    <mergeCell ref="C3:G3"/>
    <mergeCell ref="S7:S10"/>
    <mergeCell ref="C59:G59"/>
    <mergeCell ref="C60:G60"/>
    <mergeCell ref="C64:G64"/>
    <mergeCell ref="B53:G53"/>
    <mergeCell ref="Q7:Q10"/>
    <mergeCell ref="L7:L10"/>
    <mergeCell ref="O7:O10"/>
    <mergeCell ref="M7:M10"/>
    <mergeCell ref="B43:G43"/>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7:K17 L12:N17 J44:T44 J49:J54 L7:L11 M7:Q10 J43:S43 U43:AM43 J58:J119 S30:S42 T30:T43 J18:N42 P12:Q42 S12:T29">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9 O30:O42">
      <formula1>"kg,ltr,St."</formula1>
    </dataValidation>
    <dataValidation type="list" allowBlank="1" showInputMessage="1" showErrorMessage="1" sqref="Q12:Q29 Q30:Q42">
      <formula1>"o,u,o2,u2,o3,u3"</formula1>
    </dataValidation>
  </dataValidations>
  <pageMargins left="0.47" right="0.13" top="0.24" bottom="0.22" header="0.17" footer="0.17"/>
  <pageSetup paperSize="9" scale="91" fitToHeight="5" orientation="portrait" horizontalDpi="4294967294" verticalDpi="4294967294" r:id="rId1"/>
  <headerFooter alignWithMargins="0"/>
  <rowBreaks count="1" manualBreakCount="1">
    <brk id="119" max="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2017-04-23T17:31:39Z</cp:lastPrinted>
  <dcterms:created xsi:type="dcterms:W3CDTF">2010-01-14T09:56:01Z</dcterms:created>
  <dcterms:modified xsi:type="dcterms:W3CDTF">2017-04-23T17:31:51Z</dcterms:modified>
</cp:coreProperties>
</file>